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825"/>
  </bookViews>
  <sheets>
    <sheet name="Sheet1" sheetId="1" r:id="rId1"/>
    <sheet name="Sheet3" sheetId="3" r:id="rId2"/>
  </sheets>
  <definedNames>
    <definedName name="_xlnm.Print_Titles" localSheetId="0">Sheet1!$2:$6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6" i="3" l="1"/>
  <c r="G106" i="3"/>
  <c r="F106" i="3"/>
  <c r="C106" i="3"/>
  <c r="H105" i="3"/>
  <c r="G105" i="3"/>
  <c r="F105" i="3"/>
  <c r="C105" i="3"/>
  <c r="H104" i="3"/>
  <c r="G104" i="3"/>
  <c r="F104" i="3"/>
  <c r="C104" i="3"/>
  <c r="H103" i="3"/>
  <c r="G103" i="3"/>
  <c r="F103" i="3"/>
  <c r="E103" i="3"/>
  <c r="D103" i="3"/>
  <c r="C103" i="3"/>
  <c r="H102" i="3"/>
  <c r="G102" i="3"/>
  <c r="F102" i="3"/>
  <c r="C102" i="3"/>
  <c r="H101" i="3"/>
  <c r="G101" i="3"/>
  <c r="F101" i="3"/>
  <c r="C101" i="3"/>
  <c r="H100" i="3"/>
  <c r="G100" i="3"/>
  <c r="F100" i="3"/>
  <c r="C100" i="3"/>
  <c r="H99" i="3"/>
  <c r="G99" i="3"/>
  <c r="F99" i="3"/>
  <c r="C99" i="3"/>
  <c r="H98" i="3"/>
  <c r="G98" i="3"/>
  <c r="F98" i="3"/>
  <c r="C98" i="3"/>
  <c r="H97" i="3"/>
  <c r="G97" i="3"/>
  <c r="F97" i="3"/>
  <c r="C97" i="3"/>
  <c r="H96" i="3"/>
  <c r="G96" i="3"/>
  <c r="F96" i="3"/>
  <c r="C96" i="3"/>
  <c r="H95" i="3"/>
  <c r="G95" i="3"/>
  <c r="F95" i="3"/>
  <c r="C95" i="3"/>
  <c r="H93" i="3"/>
  <c r="G93" i="3"/>
  <c r="F93" i="3"/>
  <c r="C93" i="3"/>
  <c r="H92" i="3"/>
  <c r="G92" i="3"/>
  <c r="F92" i="3"/>
  <c r="C92" i="3"/>
  <c r="H91" i="3"/>
  <c r="G91" i="3"/>
  <c r="F91" i="3"/>
  <c r="C91" i="3"/>
  <c r="H90" i="3"/>
  <c r="G90" i="3"/>
  <c r="F90" i="3"/>
  <c r="C90" i="3"/>
  <c r="H88" i="3"/>
  <c r="G88" i="3"/>
  <c r="F88" i="3"/>
  <c r="C88" i="3"/>
  <c r="H87" i="3"/>
  <c r="G87" i="3"/>
  <c r="F87" i="3"/>
  <c r="C87" i="3"/>
  <c r="H86" i="3"/>
  <c r="G86" i="3"/>
  <c r="F86" i="3"/>
  <c r="C86" i="3"/>
  <c r="H85" i="3"/>
  <c r="G85" i="3"/>
  <c r="F85" i="3"/>
  <c r="C85" i="3"/>
  <c r="H84" i="3"/>
  <c r="G84" i="3"/>
  <c r="F84" i="3"/>
  <c r="C84" i="3"/>
  <c r="H82" i="3"/>
  <c r="G82" i="3"/>
  <c r="F82" i="3"/>
  <c r="C82" i="3"/>
  <c r="H81" i="3"/>
  <c r="G81" i="3"/>
  <c r="F81" i="3"/>
  <c r="C81" i="3"/>
  <c r="H80" i="3"/>
  <c r="G80" i="3"/>
  <c r="F80" i="3"/>
  <c r="C80" i="3"/>
  <c r="H79" i="3"/>
  <c r="G79" i="3"/>
  <c r="F79" i="3"/>
  <c r="C79" i="3"/>
  <c r="H78" i="3"/>
  <c r="G78" i="3"/>
  <c r="F78" i="3"/>
  <c r="C78" i="3"/>
  <c r="H77" i="3"/>
  <c r="G77" i="3"/>
  <c r="F77" i="3"/>
  <c r="C77" i="3"/>
  <c r="H75" i="3"/>
  <c r="G75" i="3"/>
  <c r="F75" i="3"/>
  <c r="E75" i="3"/>
  <c r="D75" i="3"/>
  <c r="C75" i="3"/>
  <c r="H74" i="3"/>
  <c r="G74" i="3"/>
  <c r="F74" i="3"/>
  <c r="C74" i="3"/>
  <c r="H73" i="3"/>
  <c r="G73" i="3"/>
  <c r="F73" i="3"/>
  <c r="C73" i="3"/>
  <c r="H72" i="3"/>
  <c r="G72" i="3"/>
  <c r="F72" i="3"/>
  <c r="C72" i="3"/>
  <c r="H71" i="3"/>
  <c r="G71" i="3"/>
  <c r="F71" i="3"/>
  <c r="C71" i="3"/>
  <c r="H70" i="3"/>
  <c r="G70" i="3"/>
  <c r="F70" i="3"/>
  <c r="C70" i="3"/>
  <c r="H69" i="3"/>
  <c r="G69" i="3"/>
  <c r="F69" i="3"/>
  <c r="C69" i="3"/>
  <c r="H67" i="3"/>
  <c r="G67" i="3"/>
  <c r="F67" i="3"/>
  <c r="C67" i="3"/>
  <c r="H66" i="3"/>
  <c r="G66" i="3"/>
  <c r="F66" i="3"/>
  <c r="E66" i="3"/>
  <c r="D66" i="3"/>
  <c r="C66" i="3"/>
  <c r="H64" i="3"/>
  <c r="G64" i="3"/>
  <c r="F64" i="3"/>
  <c r="C64" i="3"/>
  <c r="H63" i="3"/>
  <c r="G63" i="3"/>
  <c r="F63" i="3"/>
  <c r="C63" i="3"/>
  <c r="H62" i="3"/>
  <c r="G62" i="3"/>
  <c r="F62" i="3"/>
  <c r="C62" i="3"/>
  <c r="H61" i="3"/>
  <c r="G61" i="3"/>
  <c r="F61" i="3"/>
  <c r="C61" i="3"/>
  <c r="H59" i="3"/>
  <c r="G59" i="3"/>
  <c r="F59" i="3"/>
  <c r="C59" i="3"/>
  <c r="H58" i="3"/>
  <c r="G58" i="3"/>
  <c r="F58" i="3"/>
  <c r="C58" i="3"/>
  <c r="H57" i="3"/>
  <c r="G57" i="3"/>
  <c r="F57" i="3"/>
  <c r="C57" i="3"/>
  <c r="H55" i="3"/>
  <c r="G55" i="3"/>
  <c r="F55" i="3"/>
  <c r="C55" i="3"/>
  <c r="H54" i="3"/>
  <c r="G54" i="3"/>
  <c r="F54" i="3"/>
  <c r="C54" i="3"/>
  <c r="H53" i="3"/>
  <c r="G53" i="3"/>
  <c r="F53" i="3"/>
  <c r="C53" i="3"/>
  <c r="H52" i="3"/>
  <c r="G52" i="3"/>
  <c r="F52" i="3"/>
  <c r="C52" i="3"/>
  <c r="H50" i="3"/>
  <c r="G50" i="3"/>
  <c r="F50" i="3"/>
  <c r="C50" i="3"/>
  <c r="H49" i="3"/>
  <c r="G49" i="3"/>
  <c r="F49" i="3"/>
  <c r="C49" i="3"/>
  <c r="H48" i="3"/>
  <c r="G48" i="3"/>
  <c r="F48" i="3"/>
  <c r="C48" i="3"/>
  <c r="H47" i="3"/>
  <c r="G47" i="3"/>
  <c r="F47" i="3"/>
  <c r="C47" i="3"/>
  <c r="H46" i="3"/>
  <c r="G46" i="3"/>
  <c r="F46" i="3"/>
  <c r="C46" i="3"/>
  <c r="H45" i="3"/>
  <c r="G45" i="3"/>
  <c r="F45" i="3"/>
  <c r="C45" i="3"/>
  <c r="H44" i="3"/>
  <c r="G44" i="3"/>
  <c r="F44" i="3"/>
  <c r="C44" i="3"/>
  <c r="H43" i="3"/>
  <c r="G43" i="3"/>
  <c r="F43" i="3"/>
  <c r="C43" i="3"/>
  <c r="P42" i="3"/>
  <c r="O42" i="3"/>
  <c r="N42" i="3"/>
  <c r="M42" i="3"/>
  <c r="L42" i="3"/>
  <c r="K42" i="3"/>
  <c r="J42" i="3"/>
  <c r="I42" i="3"/>
  <c r="H41" i="3"/>
  <c r="G41" i="3"/>
  <c r="F41" i="3"/>
  <c r="E41" i="3"/>
  <c r="D41" i="3"/>
  <c r="C41" i="3"/>
  <c r="H40" i="3"/>
  <c r="G40" i="3"/>
  <c r="F40" i="3"/>
  <c r="C40" i="3"/>
  <c r="H39" i="3"/>
  <c r="G39" i="3"/>
  <c r="F39" i="3"/>
  <c r="C39" i="3"/>
  <c r="H38" i="3"/>
  <c r="G38" i="3"/>
  <c r="F38" i="3"/>
  <c r="E38" i="3"/>
  <c r="D38" i="3"/>
  <c r="C38" i="3"/>
  <c r="H37" i="3"/>
  <c r="G37" i="3"/>
  <c r="F37" i="3"/>
  <c r="E37" i="3"/>
  <c r="D37" i="3"/>
  <c r="C37" i="3"/>
  <c r="H36" i="3"/>
  <c r="G36" i="3"/>
  <c r="F36" i="3"/>
  <c r="C36" i="3"/>
  <c r="H35" i="3"/>
  <c r="G35" i="3"/>
  <c r="F35" i="3"/>
  <c r="C35" i="3"/>
  <c r="H34" i="3"/>
  <c r="G34" i="3"/>
  <c r="F34" i="3"/>
  <c r="C34" i="3"/>
  <c r="P33" i="3"/>
  <c r="O33" i="3"/>
  <c r="N33" i="3"/>
  <c r="M33" i="3"/>
  <c r="L33" i="3"/>
  <c r="K33" i="3"/>
  <c r="J33" i="3"/>
  <c r="I33" i="3"/>
  <c r="H32" i="3"/>
  <c r="G32" i="3"/>
  <c r="F32" i="3"/>
  <c r="C32" i="3"/>
  <c r="H31" i="3"/>
  <c r="G31" i="3"/>
  <c r="F31" i="3"/>
  <c r="C31" i="3"/>
  <c r="H30" i="3"/>
  <c r="G30" i="3"/>
  <c r="F30" i="3"/>
  <c r="C30" i="3"/>
  <c r="H29" i="3"/>
  <c r="G29" i="3"/>
  <c r="F29" i="3"/>
  <c r="C29" i="3"/>
  <c r="H28" i="3"/>
  <c r="G28" i="3"/>
  <c r="F28" i="3"/>
  <c r="C28" i="3"/>
  <c r="H27" i="3"/>
  <c r="G27" i="3"/>
  <c r="F27" i="3"/>
  <c r="C27" i="3"/>
  <c r="H26" i="3"/>
  <c r="G26" i="3"/>
  <c r="F26" i="3"/>
  <c r="C26" i="3"/>
  <c r="H25" i="3"/>
  <c r="G25" i="3"/>
  <c r="F25" i="3"/>
  <c r="C25" i="3"/>
  <c r="H24" i="3"/>
  <c r="G24" i="3"/>
  <c r="F24" i="3"/>
  <c r="C24" i="3"/>
  <c r="H23" i="3"/>
  <c r="G23" i="3"/>
  <c r="F23" i="3"/>
  <c r="C23" i="3"/>
  <c r="H22" i="3"/>
  <c r="G22" i="3"/>
  <c r="F22" i="3"/>
  <c r="C22" i="3"/>
  <c r="H20" i="3"/>
  <c r="G20" i="3"/>
  <c r="F20" i="3"/>
  <c r="E20" i="3"/>
  <c r="D20" i="3"/>
  <c r="C20" i="3"/>
  <c r="H19" i="3"/>
  <c r="G19" i="3"/>
  <c r="F19" i="3"/>
  <c r="C19" i="3"/>
  <c r="H18" i="3"/>
  <c r="G18" i="3"/>
  <c r="F18" i="3"/>
  <c r="C18" i="3"/>
  <c r="H17" i="3"/>
  <c r="G17" i="3"/>
  <c r="F17" i="3"/>
  <c r="C17" i="3"/>
  <c r="H16" i="3"/>
  <c r="G16" i="3"/>
  <c r="F16" i="3"/>
  <c r="C16" i="3"/>
  <c r="H15" i="3"/>
  <c r="G15" i="3"/>
  <c r="F15" i="3"/>
  <c r="C15" i="3"/>
  <c r="H14" i="3"/>
  <c r="G14" i="3"/>
  <c r="F14" i="3"/>
  <c r="E14" i="3"/>
  <c r="D14" i="3"/>
  <c r="C14" i="3"/>
  <c r="H13" i="3"/>
  <c r="G13" i="3"/>
  <c r="F13" i="3"/>
  <c r="C13" i="3"/>
  <c r="H12" i="3"/>
  <c r="G12" i="3"/>
  <c r="F12" i="3"/>
  <c r="C12" i="3"/>
  <c r="H11" i="3"/>
  <c r="G11" i="3"/>
  <c r="F11" i="3"/>
  <c r="C11" i="3"/>
  <c r="H10" i="3"/>
  <c r="G10" i="3"/>
  <c r="F10" i="3"/>
  <c r="C10" i="3"/>
  <c r="H9" i="3"/>
  <c r="G9" i="3"/>
  <c r="F9" i="3"/>
  <c r="C9" i="3"/>
  <c r="H8" i="3"/>
  <c r="G8" i="3"/>
  <c r="F8" i="3"/>
  <c r="C8" i="3"/>
  <c r="P7" i="3"/>
  <c r="O7" i="3"/>
  <c r="N7" i="3"/>
  <c r="M7" i="3"/>
  <c r="L7" i="3"/>
  <c r="K7" i="3"/>
  <c r="J7" i="3"/>
  <c r="I7" i="3"/>
  <c r="O6" i="3"/>
  <c r="M6" i="3"/>
  <c r="K6" i="3"/>
  <c r="I6" i="3"/>
  <c r="H6" i="3"/>
  <c r="G6" i="3"/>
  <c r="F6" i="3"/>
  <c r="E6" i="3"/>
  <c r="D6" i="3"/>
  <c r="C6" i="3"/>
  <c r="D103" i="1"/>
  <c r="C103" i="1"/>
  <c r="D102" i="1"/>
  <c r="C102" i="1"/>
  <c r="D101" i="1"/>
  <c r="C101" i="1"/>
  <c r="D100" i="1"/>
  <c r="C100" i="1"/>
  <c r="D99" i="1"/>
  <c r="C99" i="1"/>
  <c r="D98" i="1"/>
  <c r="C98" i="1"/>
  <c r="D97" i="1"/>
  <c r="C97" i="1"/>
  <c r="D96" i="1"/>
  <c r="C96" i="1"/>
  <c r="D95" i="1"/>
  <c r="C95" i="1"/>
  <c r="D94" i="1"/>
  <c r="C94" i="1"/>
  <c r="D93" i="1"/>
  <c r="C93" i="1"/>
  <c r="D92" i="1"/>
  <c r="C92" i="1"/>
  <c r="D91" i="1"/>
  <c r="C91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D89" i="1"/>
  <c r="C89" i="1"/>
  <c r="D88" i="1"/>
  <c r="C88" i="1"/>
  <c r="D87" i="1"/>
  <c r="C87" i="1"/>
  <c r="D86" i="1"/>
  <c r="C86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D84" i="1"/>
  <c r="C84" i="1"/>
  <c r="D83" i="1"/>
  <c r="C83" i="1"/>
  <c r="D82" i="1"/>
  <c r="C82" i="1"/>
  <c r="D81" i="1"/>
  <c r="C81" i="1"/>
  <c r="D80" i="1"/>
  <c r="C80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D78" i="1"/>
  <c r="C78" i="1"/>
  <c r="D77" i="1"/>
  <c r="C77" i="1"/>
  <c r="D76" i="1"/>
  <c r="C76" i="1"/>
  <c r="D75" i="1"/>
  <c r="C75" i="1"/>
  <c r="D74" i="1"/>
  <c r="C74" i="1"/>
  <c r="D73" i="1"/>
  <c r="C73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D71" i="1"/>
  <c r="C71" i="1"/>
  <c r="D70" i="1"/>
  <c r="C70" i="1"/>
  <c r="D69" i="1"/>
  <c r="C69" i="1"/>
  <c r="D68" i="1"/>
  <c r="C68" i="1"/>
  <c r="D67" i="1"/>
  <c r="C67" i="1"/>
  <c r="D66" i="1"/>
  <c r="C66" i="1"/>
  <c r="D65" i="1"/>
  <c r="C65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D63" i="1"/>
  <c r="C63" i="1"/>
  <c r="D62" i="1"/>
  <c r="C62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D60" i="1"/>
  <c r="C60" i="1"/>
  <c r="D59" i="1"/>
  <c r="C59" i="1"/>
  <c r="D58" i="1"/>
  <c r="C58" i="1"/>
  <c r="D57" i="1"/>
  <c r="C57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D55" i="1"/>
  <c r="C55" i="1"/>
  <c r="D54" i="1"/>
  <c r="C54" i="1"/>
  <c r="D53" i="1"/>
  <c r="C53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D51" i="1"/>
  <c r="C51" i="1"/>
  <c r="D50" i="1"/>
  <c r="C50" i="1"/>
  <c r="D49" i="1"/>
  <c r="C49" i="1"/>
  <c r="D48" i="1"/>
  <c r="C48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D46" i="1"/>
  <c r="C46" i="1"/>
  <c r="D45" i="1"/>
  <c r="C45" i="1"/>
  <c r="D44" i="1"/>
  <c r="C44" i="1"/>
  <c r="D43" i="1"/>
  <c r="C43" i="1"/>
  <c r="D42" i="1"/>
  <c r="C42" i="1"/>
  <c r="D41" i="1"/>
  <c r="C41" i="1"/>
  <c r="D40" i="1"/>
  <c r="C40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G38" i="1"/>
  <c r="E38" i="1"/>
  <c r="D38" i="1"/>
  <c r="C38" i="1"/>
  <c r="D37" i="1"/>
  <c r="C37" i="1"/>
  <c r="D36" i="1"/>
  <c r="C36" i="1"/>
  <c r="G35" i="1"/>
  <c r="E35" i="1"/>
  <c r="D35" i="1"/>
  <c r="C35" i="1"/>
  <c r="G34" i="1"/>
  <c r="E34" i="1"/>
  <c r="D34" i="1"/>
  <c r="C34" i="1"/>
  <c r="D33" i="1"/>
  <c r="C33" i="1"/>
  <c r="D32" i="1"/>
  <c r="C32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D30" i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D23" i="1"/>
  <c r="C23" i="1"/>
  <c r="D22" i="1"/>
  <c r="C22" i="1"/>
  <c r="D21" i="1"/>
  <c r="C21" i="1"/>
  <c r="D20" i="1"/>
  <c r="C20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G18" i="1"/>
  <c r="E18" i="1"/>
  <c r="D18" i="1"/>
  <c r="C18" i="1"/>
  <c r="D17" i="1"/>
  <c r="C17" i="1"/>
  <c r="D16" i="1"/>
  <c r="C16" i="1"/>
  <c r="D15" i="1"/>
  <c r="C15" i="1"/>
  <c r="D14" i="1"/>
  <c r="C14" i="1"/>
  <c r="D13" i="1"/>
  <c r="C13" i="1"/>
  <c r="G12" i="1"/>
  <c r="E12" i="1"/>
  <c r="D12" i="1"/>
  <c r="C12" i="1"/>
  <c r="D11" i="1"/>
  <c r="C11" i="1"/>
  <c r="D10" i="1"/>
  <c r="C10" i="1"/>
  <c r="D9" i="1"/>
  <c r="C9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</calcChain>
</file>

<file path=xl/sharedStrings.xml><?xml version="1.0" encoding="utf-8"?>
<sst xmlns="http://schemas.openxmlformats.org/spreadsheetml/2006/main" count="320" uniqueCount="319">
  <si>
    <t>附件1</t>
  </si>
  <si>
    <t>提前下达2026年中央水库移民扶持基金分配明细表</t>
  </si>
  <si>
    <t>单位：人、万元</t>
  </si>
  <si>
    <t xml:space="preserve">
单位编码</t>
  </si>
  <si>
    <t xml:space="preserve">
市县名称</t>
  </si>
  <si>
    <t xml:space="preserve">
最终核定的
资金额度</t>
  </si>
  <si>
    <t>中央水库移民扶持基金（移民补助资金）
2137201移民补助</t>
  </si>
  <si>
    <t>中央水库移民扶持基金（项目建设资金）
2137202基础设施建设和经济发展</t>
  </si>
  <si>
    <r>
      <rPr>
        <sz val="14"/>
        <color theme="1"/>
        <rFont val="Times New Roman"/>
        <family val="1"/>
      </rPr>
      <t>2006</t>
    </r>
    <r>
      <rPr>
        <sz val="14"/>
        <color theme="1"/>
        <rFont val="宋体"/>
        <family val="3"/>
        <charset val="134"/>
      </rPr>
      <t>年核定人口</t>
    </r>
  </si>
  <si>
    <r>
      <rPr>
        <sz val="14"/>
        <color theme="1"/>
        <rFont val="Times New Roman"/>
        <family val="1"/>
      </rPr>
      <t>2006</t>
    </r>
    <r>
      <rPr>
        <sz val="14"/>
        <color theme="1"/>
        <rFont val="方正书宋_GBK"/>
        <charset val="134"/>
      </rPr>
      <t>年核定人口资金</t>
    </r>
  </si>
  <si>
    <r>
      <rPr>
        <sz val="14"/>
        <color theme="1"/>
        <rFont val="Times New Roman"/>
        <family val="1"/>
      </rPr>
      <t>2007</t>
    </r>
    <r>
      <rPr>
        <sz val="14"/>
        <color theme="1"/>
        <rFont val="方正书宋_GBK"/>
        <charset val="134"/>
      </rPr>
      <t>年以后核定人口</t>
    </r>
  </si>
  <si>
    <t>2007年以后核定人口资金</t>
  </si>
  <si>
    <r>
      <rPr>
        <sz val="14"/>
        <color theme="1"/>
        <rFont val="Times New Roman"/>
        <family val="1"/>
      </rPr>
      <t>2023</t>
    </r>
    <r>
      <rPr>
        <sz val="14"/>
        <color theme="1"/>
        <rFont val="宋体"/>
        <family val="3"/>
        <charset val="134"/>
      </rPr>
      <t>年死亡人数</t>
    </r>
  </si>
  <si>
    <r>
      <rPr>
        <sz val="14"/>
        <color theme="1"/>
        <rFont val="宋体"/>
        <family val="3"/>
        <charset val="134"/>
      </rPr>
      <t>补发</t>
    </r>
    <r>
      <rPr>
        <sz val="14"/>
        <color theme="1"/>
        <rFont val="Times New Roman"/>
        <family val="1"/>
      </rPr>
      <t>2023</t>
    </r>
    <r>
      <rPr>
        <sz val="14"/>
        <color theme="1"/>
        <rFont val="宋体"/>
        <family val="3"/>
        <charset val="134"/>
      </rPr>
      <t>年死亡资金</t>
    </r>
  </si>
  <si>
    <r>
      <rPr>
        <sz val="14"/>
        <color theme="1"/>
        <rFont val="Times New Roman"/>
        <family val="1"/>
      </rPr>
      <t>2024</t>
    </r>
    <r>
      <rPr>
        <sz val="14"/>
        <color theme="1"/>
        <rFont val="宋体"/>
        <family val="3"/>
        <charset val="134"/>
      </rPr>
      <t>年死亡人数</t>
    </r>
  </si>
  <si>
    <r>
      <rPr>
        <sz val="14"/>
        <color theme="1"/>
        <rFont val="宋体"/>
        <family val="3"/>
        <charset val="134"/>
      </rPr>
      <t>补发</t>
    </r>
    <r>
      <rPr>
        <sz val="14"/>
        <color theme="1"/>
        <rFont val="Times New Roman"/>
        <family val="1"/>
      </rPr>
      <t>2024</t>
    </r>
    <r>
      <rPr>
        <sz val="14"/>
        <color theme="1"/>
        <rFont val="宋体"/>
        <family val="3"/>
        <charset val="134"/>
      </rPr>
      <t>年死亡资金</t>
    </r>
  </si>
  <si>
    <r>
      <rPr>
        <sz val="14"/>
        <color theme="1"/>
        <rFont val="Times New Roman"/>
        <family val="1"/>
      </rPr>
      <t>2025</t>
    </r>
    <r>
      <rPr>
        <sz val="14"/>
        <color theme="1"/>
        <rFont val="宋体"/>
        <family val="3"/>
        <charset val="134"/>
      </rPr>
      <t>年死亡人数</t>
    </r>
  </si>
  <si>
    <r>
      <rPr>
        <sz val="14"/>
        <color theme="1"/>
        <rFont val="宋体"/>
        <family val="3"/>
        <charset val="134"/>
      </rPr>
      <t>补发</t>
    </r>
    <r>
      <rPr>
        <sz val="14"/>
        <color theme="1"/>
        <rFont val="Times New Roman"/>
        <family val="1"/>
      </rPr>
      <t>2025</t>
    </r>
    <r>
      <rPr>
        <sz val="14"/>
        <color theme="1"/>
        <rFont val="宋体"/>
        <family val="3"/>
        <charset val="134"/>
      </rPr>
      <t>年死亡资金</t>
    </r>
  </si>
  <si>
    <t>新核定外省移民人数</t>
  </si>
  <si>
    <t>补发新核定外省移民资金</t>
  </si>
  <si>
    <t>项目资金额度</t>
  </si>
  <si>
    <t>全省合计</t>
  </si>
  <si>
    <t>市县合计</t>
  </si>
  <si>
    <t>0090099001</t>
  </si>
  <si>
    <t xml:space="preserve">    哈尔滨市合计</t>
  </si>
  <si>
    <t xml:space="preserve">            00900990011</t>
  </si>
  <si>
    <t xml:space="preserve">      哈尔滨市</t>
  </si>
  <si>
    <t xml:space="preserve">              00900990019002</t>
  </si>
  <si>
    <t xml:space="preserve">      宾县</t>
  </si>
  <si>
    <t xml:space="preserve">              00900990019003</t>
  </si>
  <si>
    <t xml:space="preserve">      方正县</t>
  </si>
  <si>
    <t xml:space="preserve">              00900990019004</t>
  </si>
  <si>
    <t xml:space="preserve">      依兰县</t>
  </si>
  <si>
    <t xml:space="preserve">              00900990019005</t>
  </si>
  <si>
    <t xml:space="preserve">      巴彦县</t>
  </si>
  <si>
    <t xml:space="preserve">              00900990019006</t>
  </si>
  <si>
    <t xml:space="preserve">      木兰县</t>
  </si>
  <si>
    <t xml:space="preserve">              00900990019007</t>
  </si>
  <si>
    <t xml:space="preserve">      通河县</t>
  </si>
  <si>
    <t xml:space="preserve">              00900990019008</t>
  </si>
  <si>
    <t xml:space="preserve">      延寿县</t>
  </si>
  <si>
    <t xml:space="preserve">              00900990019010</t>
  </si>
  <si>
    <t xml:space="preserve">      五常市</t>
  </si>
  <si>
    <t xml:space="preserve">              00900990019011</t>
  </si>
  <si>
    <t xml:space="preserve">      尚志市</t>
  </si>
  <si>
    <t>0090099002</t>
  </si>
  <si>
    <t xml:space="preserve">    齐齐哈尔市合计</t>
  </si>
  <si>
    <t xml:space="preserve">            00900990021</t>
  </si>
  <si>
    <t xml:space="preserve">      齐齐哈尔市</t>
  </si>
  <si>
    <t xml:space="preserve">              00900990029015</t>
  </si>
  <si>
    <t xml:space="preserve">      梅里斯区</t>
  </si>
  <si>
    <t xml:space="preserve">              00900990029001</t>
  </si>
  <si>
    <t xml:space="preserve">      龙江县</t>
  </si>
  <si>
    <t xml:space="preserve">              00900990029002</t>
  </si>
  <si>
    <t xml:space="preserve">      讷河市</t>
  </si>
  <si>
    <t xml:space="preserve">              00900990029003</t>
  </si>
  <si>
    <t xml:space="preserve">      依安县</t>
  </si>
  <si>
    <t xml:space="preserve">              00900990029004</t>
  </si>
  <si>
    <t xml:space="preserve">      泰来县</t>
  </si>
  <si>
    <t xml:space="preserve">              00900990029005</t>
  </si>
  <si>
    <t xml:space="preserve">      甘南县</t>
  </si>
  <si>
    <t xml:space="preserve">              00900990029006</t>
  </si>
  <si>
    <t xml:space="preserve">      富裕县</t>
  </si>
  <si>
    <t xml:space="preserve">              00900990029007</t>
  </si>
  <si>
    <t xml:space="preserve">      克山县</t>
  </si>
  <si>
    <t xml:space="preserve">              00900990029008</t>
  </si>
  <si>
    <t xml:space="preserve">      克东县</t>
  </si>
  <si>
    <t xml:space="preserve">              00900990029009</t>
  </si>
  <si>
    <t xml:space="preserve">      拜泉县</t>
  </si>
  <si>
    <t>0090099003</t>
  </si>
  <si>
    <t xml:space="preserve">    牡丹江市合计</t>
  </si>
  <si>
    <t xml:space="preserve">            00900990031</t>
  </si>
  <si>
    <t xml:space="preserve">      牡丹江市</t>
  </si>
  <si>
    <t xml:space="preserve">              00900990039001</t>
  </si>
  <si>
    <t xml:space="preserve">      林口县</t>
  </si>
  <si>
    <t xml:space="preserve">              00900990039002</t>
  </si>
  <si>
    <t xml:space="preserve">      穆棱市</t>
  </si>
  <si>
    <t xml:space="preserve">              00900990039003</t>
  </si>
  <si>
    <t xml:space="preserve">      东宁市</t>
  </si>
  <si>
    <t xml:space="preserve">              00900990039004</t>
  </si>
  <si>
    <t xml:space="preserve">      宁安市</t>
  </si>
  <si>
    <t xml:space="preserve">              00900990039005</t>
  </si>
  <si>
    <t xml:space="preserve">      海林市</t>
  </si>
  <si>
    <t xml:space="preserve">              00900990039006</t>
  </si>
  <si>
    <t xml:space="preserve">      绥芬河市</t>
  </si>
  <si>
    <t>0090099004</t>
  </si>
  <si>
    <t xml:space="preserve">    佳木斯市合计</t>
  </si>
  <si>
    <t xml:space="preserve">            00900990041</t>
  </si>
  <si>
    <t xml:space="preserve">      佳木斯市</t>
  </si>
  <si>
    <t xml:space="preserve">              00900990049001</t>
  </si>
  <si>
    <t xml:space="preserve">      桦南县</t>
  </si>
  <si>
    <t xml:space="preserve">              00900990049002</t>
  </si>
  <si>
    <t xml:space="preserve">      桦川县</t>
  </si>
  <si>
    <t xml:space="preserve">              00900990049003</t>
  </si>
  <si>
    <t xml:space="preserve">      汤原县</t>
  </si>
  <si>
    <t xml:space="preserve">              00900990049004</t>
  </si>
  <si>
    <t xml:space="preserve">      抚远市</t>
  </si>
  <si>
    <t xml:space="preserve">              00900990049005</t>
  </si>
  <si>
    <t xml:space="preserve">      富锦市</t>
  </si>
  <si>
    <t xml:space="preserve">              00900990049006</t>
  </si>
  <si>
    <t xml:space="preserve">      同江市</t>
  </si>
  <si>
    <t>0090099005</t>
  </si>
  <si>
    <t xml:space="preserve">    鸡西市合计</t>
  </si>
  <si>
    <t xml:space="preserve">            00900990051</t>
  </si>
  <si>
    <t xml:space="preserve">      鸡西市</t>
  </si>
  <si>
    <t xml:space="preserve">              00900990059001</t>
  </si>
  <si>
    <t xml:space="preserve">      鸡东县</t>
  </si>
  <si>
    <t xml:space="preserve">              00900990059002</t>
  </si>
  <si>
    <t xml:space="preserve">      密山市</t>
  </si>
  <si>
    <t xml:space="preserve">              00900990059003</t>
  </si>
  <si>
    <t xml:space="preserve">      虎林市</t>
  </si>
  <si>
    <t xml:space="preserve"> 0090099006</t>
  </si>
  <si>
    <t xml:space="preserve">    鹤岗市合计</t>
  </si>
  <si>
    <t xml:space="preserve">            00900990061</t>
  </si>
  <si>
    <t xml:space="preserve">      鹤岗市</t>
  </si>
  <si>
    <t xml:space="preserve">              00900990069001</t>
  </si>
  <si>
    <t xml:space="preserve">      萝北县</t>
  </si>
  <si>
    <t xml:space="preserve">              00900990069002</t>
  </si>
  <si>
    <t xml:space="preserve">      绥滨县</t>
  </si>
  <si>
    <t>0090099007</t>
  </si>
  <si>
    <t xml:space="preserve">    双鸭山市合计</t>
  </si>
  <si>
    <t xml:space="preserve">            00900990071</t>
  </si>
  <si>
    <t xml:space="preserve">      双鸭山市</t>
  </si>
  <si>
    <t xml:space="preserve">              00900990079001</t>
  </si>
  <si>
    <t xml:space="preserve">      集贤县</t>
  </si>
  <si>
    <t xml:space="preserve">              00900990079002</t>
  </si>
  <si>
    <t xml:space="preserve">      宝清县</t>
  </si>
  <si>
    <t xml:space="preserve">              00900990079004</t>
  </si>
  <si>
    <t xml:space="preserve">      饶河县</t>
  </si>
  <si>
    <t>0090099008</t>
  </si>
  <si>
    <t xml:space="preserve">    七台河市合计</t>
  </si>
  <si>
    <t xml:space="preserve">            00900990081</t>
  </si>
  <si>
    <t xml:space="preserve">      七台河市</t>
  </si>
  <si>
    <t xml:space="preserve">              00900990089001</t>
  </si>
  <si>
    <t xml:space="preserve">      勃利县</t>
  </si>
  <si>
    <t>0090099009</t>
  </si>
  <si>
    <t xml:space="preserve">    黑河市合计</t>
  </si>
  <si>
    <t xml:space="preserve">            00900990091</t>
  </si>
  <si>
    <t xml:space="preserve">      黑河市</t>
  </si>
  <si>
    <t xml:space="preserve">              00900990099006</t>
  </si>
  <si>
    <t xml:space="preserve">      爱辉区</t>
  </si>
  <si>
    <t xml:space="preserve">              00900990099001</t>
  </si>
  <si>
    <t xml:space="preserve">      北安市</t>
  </si>
  <si>
    <t xml:space="preserve">              00900990099002</t>
  </si>
  <si>
    <t xml:space="preserve">      嫩江市</t>
  </si>
  <si>
    <t xml:space="preserve">              00900990099003</t>
  </si>
  <si>
    <t xml:space="preserve">      五大连池市</t>
  </si>
  <si>
    <t xml:space="preserve">              00900990099004</t>
  </si>
  <si>
    <t xml:space="preserve">      逊克县</t>
  </si>
  <si>
    <t xml:space="preserve">              00900990099005</t>
  </si>
  <si>
    <t xml:space="preserve">      孙吴县</t>
  </si>
  <si>
    <t>0090099010</t>
  </si>
  <si>
    <t xml:space="preserve">    伊春市合计</t>
  </si>
  <si>
    <t xml:space="preserve">            00900990101</t>
  </si>
  <si>
    <t xml:space="preserve">      伊春市</t>
  </si>
  <si>
    <t xml:space="preserve">              00900990109001</t>
  </si>
  <si>
    <t xml:space="preserve">      铁力市</t>
  </si>
  <si>
    <t xml:space="preserve">              00900990109002</t>
  </si>
  <si>
    <t xml:space="preserve">      嘉荫县</t>
  </si>
  <si>
    <t xml:space="preserve">              00900990109003</t>
  </si>
  <si>
    <t xml:space="preserve">      汤旺县</t>
  </si>
  <si>
    <t xml:space="preserve">              00900990109005</t>
  </si>
  <si>
    <t xml:space="preserve">      大箐山县</t>
  </si>
  <si>
    <t xml:space="preserve">              00900990109006</t>
  </si>
  <si>
    <t xml:space="preserve">      南岔县</t>
  </si>
  <si>
    <t>0090099011</t>
  </si>
  <si>
    <t xml:space="preserve">    大庆市合计</t>
  </si>
  <si>
    <t xml:space="preserve">            00900990111</t>
  </si>
  <si>
    <t xml:space="preserve">      大庆市</t>
  </si>
  <si>
    <t xml:space="preserve">              00900990119001</t>
  </si>
  <si>
    <t xml:space="preserve">      林甸县</t>
  </si>
  <si>
    <t xml:space="preserve">              00900990119002</t>
  </si>
  <si>
    <t xml:space="preserve">      肇州县</t>
  </si>
  <si>
    <t xml:space="preserve">              00900990119003</t>
  </si>
  <si>
    <t xml:space="preserve">      肇源县</t>
  </si>
  <si>
    <t xml:space="preserve">              00900990119004</t>
  </si>
  <si>
    <t xml:space="preserve">      杜蒙县</t>
  </si>
  <si>
    <t>0090099012</t>
  </si>
  <si>
    <t xml:space="preserve">    大兴安岭行署合计</t>
  </si>
  <si>
    <t xml:space="preserve">              00900990129001</t>
  </si>
  <si>
    <t xml:space="preserve">      加格达奇区</t>
  </si>
  <si>
    <t xml:space="preserve">              00900990129002</t>
  </si>
  <si>
    <t xml:space="preserve">      呼玛县</t>
  </si>
  <si>
    <t xml:space="preserve">              00900990129003</t>
  </si>
  <si>
    <t xml:space="preserve">      塔河县</t>
  </si>
  <si>
    <t xml:space="preserve">              00900990129004</t>
  </si>
  <si>
    <t xml:space="preserve">      漠河市</t>
  </si>
  <si>
    <t>0090099013</t>
  </si>
  <si>
    <t xml:space="preserve">    绥化市合计</t>
  </si>
  <si>
    <t xml:space="preserve">            00900990131</t>
  </si>
  <si>
    <t xml:space="preserve">      绥化市</t>
  </si>
  <si>
    <t xml:space="preserve">              00900990139001</t>
  </si>
  <si>
    <t xml:space="preserve">      安达市</t>
  </si>
  <si>
    <t xml:space="preserve">              00900990139002</t>
  </si>
  <si>
    <t xml:space="preserve">      肇东市</t>
  </si>
  <si>
    <t xml:space="preserve">              00900990139003</t>
  </si>
  <si>
    <t xml:space="preserve">      兰西县</t>
  </si>
  <si>
    <t xml:space="preserve">              00900990139004</t>
  </si>
  <si>
    <t xml:space="preserve">      青冈县</t>
  </si>
  <si>
    <t xml:space="preserve">              00900990139005</t>
  </si>
  <si>
    <t xml:space="preserve">      明水县</t>
  </si>
  <si>
    <t xml:space="preserve">              00900990139006</t>
  </si>
  <si>
    <t xml:space="preserve">      海伦市</t>
  </si>
  <si>
    <t xml:space="preserve">              00900990139007</t>
  </si>
  <si>
    <t xml:space="preserve">      望奎县</t>
  </si>
  <si>
    <t xml:space="preserve">              00900990139008</t>
  </si>
  <si>
    <t xml:space="preserve">      绥棱县</t>
  </si>
  <si>
    <t xml:space="preserve">              00900990139009</t>
  </si>
  <si>
    <t xml:space="preserve">      庆安县</t>
  </si>
  <si>
    <t>北大荒农垦集团
有限公司</t>
  </si>
  <si>
    <t>中国龙江森林工业集团有限公司</t>
  </si>
  <si>
    <r>
      <rPr>
        <sz val="14"/>
        <rFont val="宋体"/>
        <family val="3"/>
        <charset val="134"/>
      </rPr>
      <t>注：按照2006年核定人口发放300元，2007年以后核定人口发放600元，外省移民</t>
    </r>
    <r>
      <rPr>
        <sz val="14"/>
        <rFont val="Times New Roman"/>
        <family val="1"/>
      </rPr>
      <t>2023</t>
    </r>
    <r>
      <rPr>
        <sz val="14"/>
        <rFont val="宋体"/>
        <family val="3"/>
        <charset val="134"/>
      </rPr>
      <t>年死亡补发</t>
    </r>
    <r>
      <rPr>
        <sz val="14"/>
        <rFont val="Times New Roman"/>
        <family val="1"/>
      </rPr>
      <t>300</t>
    </r>
    <r>
      <rPr>
        <sz val="14"/>
        <rFont val="宋体"/>
        <family val="3"/>
        <charset val="134"/>
      </rPr>
      <t>元，</t>
    </r>
    <r>
      <rPr>
        <sz val="14"/>
        <rFont val="Times New Roman"/>
        <family val="1"/>
      </rPr>
      <t>2024</t>
    </r>
    <r>
      <rPr>
        <sz val="14"/>
        <rFont val="宋体"/>
        <family val="3"/>
        <charset val="134"/>
      </rPr>
      <t>年死亡补发</t>
    </r>
    <r>
      <rPr>
        <sz val="14"/>
        <rFont val="Times New Roman"/>
        <family val="1"/>
      </rPr>
      <t>900</t>
    </r>
    <r>
      <rPr>
        <sz val="14"/>
        <rFont val="宋体"/>
        <family val="3"/>
        <charset val="134"/>
      </rPr>
      <t>元，</t>
    </r>
    <r>
      <rPr>
        <sz val="14"/>
        <rFont val="Times New Roman"/>
        <family val="1"/>
      </rPr>
      <t>2025</t>
    </r>
    <r>
      <rPr>
        <sz val="14"/>
        <rFont val="宋体"/>
        <family val="3"/>
        <charset val="134"/>
      </rPr>
      <t>年死亡补发</t>
    </r>
    <r>
      <rPr>
        <sz val="14"/>
        <rFont val="Times New Roman"/>
        <family val="1"/>
      </rPr>
      <t>1500</t>
    </r>
    <r>
      <rPr>
        <sz val="14"/>
        <rFont val="宋体"/>
        <family val="3"/>
        <charset val="134"/>
      </rPr>
      <t>元，新核增移民一次性补发</t>
    </r>
    <r>
      <rPr>
        <sz val="14"/>
        <rFont val="Times New Roman"/>
        <family val="1"/>
      </rPr>
      <t>2009</t>
    </r>
    <r>
      <rPr>
        <sz val="14"/>
        <rFont val="宋体"/>
        <family val="3"/>
        <charset val="134"/>
      </rPr>
      <t>年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月至</t>
    </r>
    <r>
      <rPr>
        <sz val="14"/>
        <rFont val="Times New Roman"/>
        <family val="1"/>
      </rPr>
      <t>2025</t>
    </r>
    <r>
      <rPr>
        <sz val="14"/>
        <rFont val="宋体"/>
        <family val="3"/>
        <charset val="134"/>
      </rPr>
      <t>年</t>
    </r>
    <r>
      <rPr>
        <sz val="14"/>
        <rFont val="Times New Roman"/>
        <family val="1"/>
      </rPr>
      <t>12</t>
    </r>
    <r>
      <rPr>
        <sz val="14"/>
        <rFont val="宋体"/>
        <family val="3"/>
        <charset val="134"/>
      </rPr>
      <t>月共计102</t>
    </r>
    <r>
      <rPr>
        <sz val="14"/>
        <rFont val="Times New Roman"/>
        <family val="1"/>
      </rPr>
      <t>00</t>
    </r>
    <r>
      <rPr>
        <sz val="14"/>
        <rFont val="宋体"/>
        <family val="3"/>
        <charset val="134"/>
      </rPr>
      <t>元的标准。</t>
    </r>
  </si>
  <si>
    <r>
      <rPr>
        <sz val="12"/>
        <rFont val="黑体"/>
        <family val="3"/>
        <charset val="134"/>
      </rPr>
      <t>附件</t>
    </r>
    <r>
      <rPr>
        <sz val="12"/>
        <rFont val="Times New Roman"/>
        <family val="1"/>
      </rPr>
      <t>1</t>
    </r>
  </si>
  <si>
    <t>提前下达2026年中央水库移民扶持基金分配明细表（直补）</t>
  </si>
  <si>
    <r>
      <rPr>
        <b/>
        <sz val="11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</si>
  <si>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市（县、区）</t>
    </r>
  </si>
  <si>
    <r>
      <rPr>
        <b/>
        <sz val="11"/>
        <rFont val="Times New Roman"/>
        <family val="1"/>
      </rPr>
      <t>2026</t>
    </r>
    <r>
      <rPr>
        <b/>
        <sz val="11"/>
        <rFont val="宋体"/>
        <family val="3"/>
        <charset val="134"/>
      </rPr>
      <t>年度核定直补人口</t>
    </r>
  </si>
  <si>
    <t>移民直补资金</t>
  </si>
  <si>
    <t>合计</t>
  </si>
  <si>
    <r>
      <rPr>
        <b/>
        <sz val="11"/>
        <rFont val="Times New Roman"/>
        <family val="1"/>
      </rPr>
      <t>2006</t>
    </r>
    <r>
      <rPr>
        <b/>
        <sz val="11"/>
        <rFont val="宋体"/>
        <family val="3"/>
        <charset val="134"/>
      </rPr>
      <t>年核定人口</t>
    </r>
  </si>
  <si>
    <r>
      <rPr>
        <b/>
        <sz val="11"/>
        <rFont val="Times New Roman"/>
        <family val="1"/>
      </rPr>
      <t>2007</t>
    </r>
    <r>
      <rPr>
        <b/>
        <sz val="11"/>
        <rFont val="宋体"/>
        <family val="3"/>
        <charset val="134"/>
      </rPr>
      <t>年以后核定人口</t>
    </r>
  </si>
  <si>
    <r>
      <rPr>
        <b/>
        <sz val="11"/>
        <rFont val="Times New Roman"/>
        <family val="1"/>
      </rPr>
      <t>2006</t>
    </r>
    <r>
      <rPr>
        <b/>
        <sz val="11"/>
        <rFont val="宋体"/>
        <family val="3"/>
        <charset val="134"/>
      </rPr>
      <t>年核定人口资金</t>
    </r>
  </si>
  <si>
    <r>
      <rPr>
        <b/>
        <sz val="11"/>
        <rFont val="Times New Roman"/>
        <family val="1"/>
      </rPr>
      <t>2007</t>
    </r>
    <r>
      <rPr>
        <b/>
        <sz val="11"/>
        <rFont val="宋体"/>
        <family val="3"/>
        <charset val="134"/>
      </rPr>
      <t>年以后核定人口资金</t>
    </r>
  </si>
  <si>
    <r>
      <rPr>
        <b/>
        <sz val="11"/>
        <color theme="1"/>
        <rFont val="Times New Roman"/>
        <family val="1"/>
      </rPr>
      <t>2023</t>
    </r>
    <r>
      <rPr>
        <b/>
        <sz val="11"/>
        <color theme="1"/>
        <rFont val="宋体"/>
        <family val="3"/>
        <charset val="134"/>
      </rPr>
      <t>年死亡
人口</t>
    </r>
  </si>
  <si>
    <r>
      <rPr>
        <b/>
        <sz val="11"/>
        <color theme="1"/>
        <rFont val="Times New Roman"/>
        <family val="1"/>
      </rPr>
      <t>2024</t>
    </r>
    <r>
      <rPr>
        <b/>
        <sz val="11"/>
        <color theme="1"/>
        <rFont val="宋体"/>
        <family val="3"/>
        <charset val="134"/>
      </rPr>
      <t>年死亡
人口</t>
    </r>
  </si>
  <si>
    <r>
      <rPr>
        <b/>
        <sz val="11"/>
        <color theme="1"/>
        <rFont val="Times New Roman"/>
        <family val="1"/>
      </rPr>
      <t>2025</t>
    </r>
    <r>
      <rPr>
        <b/>
        <sz val="11"/>
        <color theme="1"/>
        <rFont val="宋体"/>
        <family val="3"/>
        <charset val="134"/>
      </rPr>
      <t>年死亡
人口</t>
    </r>
  </si>
  <si>
    <t>新核定外省移民人口</t>
  </si>
  <si>
    <t>新核定外省移民补发资金</t>
  </si>
  <si>
    <r>
      <rPr>
        <b/>
        <sz val="11"/>
        <rFont val="宋体"/>
        <family val="3"/>
        <charset val="134"/>
      </rPr>
      <t>合计</t>
    </r>
  </si>
  <si>
    <r>
      <rPr>
        <sz val="11"/>
        <rFont val="宋体"/>
        <family val="3"/>
        <charset val="134"/>
      </rPr>
      <t>哈尔滨市本级</t>
    </r>
  </si>
  <si>
    <r>
      <rPr>
        <sz val="11"/>
        <rFont val="宋体"/>
        <family val="3"/>
        <charset val="134"/>
      </rPr>
      <t>阿城区</t>
    </r>
  </si>
  <si>
    <r>
      <rPr>
        <sz val="11"/>
        <rFont val="宋体"/>
        <family val="3"/>
        <charset val="134"/>
      </rPr>
      <t>呼兰区</t>
    </r>
  </si>
  <si>
    <r>
      <rPr>
        <sz val="11"/>
        <rFont val="宋体"/>
        <family val="3"/>
        <charset val="134"/>
      </rPr>
      <t>双城区</t>
    </r>
  </si>
  <si>
    <r>
      <rPr>
        <sz val="11"/>
        <rFont val="宋体"/>
        <family val="3"/>
        <charset val="134"/>
      </rPr>
      <t>宾县</t>
    </r>
  </si>
  <si>
    <r>
      <rPr>
        <sz val="11"/>
        <rFont val="宋体"/>
        <family val="3"/>
        <charset val="134"/>
      </rPr>
      <t>方正县</t>
    </r>
  </si>
  <si>
    <r>
      <rPr>
        <sz val="11"/>
        <rFont val="宋体"/>
        <family val="3"/>
        <charset val="134"/>
      </rPr>
      <t>依兰县</t>
    </r>
  </si>
  <si>
    <r>
      <rPr>
        <sz val="11"/>
        <rFont val="宋体"/>
        <family val="3"/>
        <charset val="134"/>
      </rPr>
      <t>巴彦县</t>
    </r>
  </si>
  <si>
    <r>
      <rPr>
        <sz val="11"/>
        <rFont val="宋体"/>
        <family val="3"/>
        <charset val="134"/>
      </rPr>
      <t>木兰县</t>
    </r>
  </si>
  <si>
    <r>
      <rPr>
        <sz val="11"/>
        <rFont val="宋体"/>
        <family val="3"/>
        <charset val="134"/>
      </rPr>
      <t>通河县</t>
    </r>
  </si>
  <si>
    <r>
      <rPr>
        <sz val="11"/>
        <rFont val="宋体"/>
        <family val="3"/>
        <charset val="134"/>
      </rPr>
      <t>延寿县</t>
    </r>
  </si>
  <si>
    <r>
      <rPr>
        <sz val="11"/>
        <rFont val="宋体"/>
        <family val="3"/>
        <charset val="134"/>
      </rPr>
      <t>五常市</t>
    </r>
  </si>
  <si>
    <r>
      <rPr>
        <sz val="11"/>
        <rFont val="宋体"/>
        <family val="3"/>
        <charset val="134"/>
      </rPr>
      <t>尚志市</t>
    </r>
  </si>
  <si>
    <r>
      <rPr>
        <sz val="11"/>
        <rFont val="宋体"/>
        <family val="3"/>
        <charset val="134"/>
      </rPr>
      <t>齐齐哈尔市本级</t>
    </r>
  </si>
  <si>
    <r>
      <rPr>
        <sz val="11"/>
        <rFont val="宋体"/>
        <family val="3"/>
        <charset val="134"/>
      </rPr>
      <t>梅里斯区</t>
    </r>
  </si>
  <si>
    <r>
      <rPr>
        <sz val="11"/>
        <rFont val="宋体"/>
        <family val="3"/>
        <charset val="134"/>
      </rPr>
      <t>龙江县</t>
    </r>
  </si>
  <si>
    <r>
      <rPr>
        <sz val="11"/>
        <rFont val="宋体"/>
        <family val="3"/>
        <charset val="134"/>
      </rPr>
      <t>讷河市</t>
    </r>
  </si>
  <si>
    <r>
      <rPr>
        <sz val="11"/>
        <rFont val="宋体"/>
        <family val="3"/>
        <charset val="134"/>
      </rPr>
      <t>依安县</t>
    </r>
  </si>
  <si>
    <r>
      <rPr>
        <sz val="11"/>
        <rFont val="宋体"/>
        <family val="3"/>
        <charset val="134"/>
      </rPr>
      <t>泰来县</t>
    </r>
  </si>
  <si>
    <r>
      <rPr>
        <sz val="11"/>
        <rFont val="宋体"/>
        <family val="3"/>
        <charset val="134"/>
      </rPr>
      <t>甘南县</t>
    </r>
  </si>
  <si>
    <r>
      <rPr>
        <sz val="11"/>
        <rFont val="宋体"/>
        <family val="3"/>
        <charset val="134"/>
      </rPr>
      <t>富裕县</t>
    </r>
  </si>
  <si>
    <r>
      <rPr>
        <sz val="11"/>
        <rFont val="宋体"/>
        <family val="3"/>
        <charset val="134"/>
      </rPr>
      <t>克山县</t>
    </r>
  </si>
  <si>
    <r>
      <rPr>
        <sz val="11"/>
        <rFont val="宋体"/>
        <family val="3"/>
        <charset val="134"/>
      </rPr>
      <t>克东县</t>
    </r>
  </si>
  <si>
    <r>
      <rPr>
        <sz val="11"/>
        <rFont val="宋体"/>
        <family val="3"/>
        <charset val="134"/>
      </rPr>
      <t>拜泉县</t>
    </r>
  </si>
  <si>
    <r>
      <rPr>
        <sz val="11"/>
        <rFont val="宋体"/>
        <family val="3"/>
        <charset val="134"/>
      </rPr>
      <t>牡丹江市本级</t>
    </r>
  </si>
  <si>
    <r>
      <rPr>
        <sz val="11"/>
        <rFont val="宋体"/>
        <family val="3"/>
        <charset val="134"/>
      </rPr>
      <t>阳明区</t>
    </r>
  </si>
  <si>
    <r>
      <rPr>
        <sz val="11"/>
        <rFont val="宋体"/>
        <family val="3"/>
        <charset val="134"/>
      </rPr>
      <t>林口县</t>
    </r>
  </si>
  <si>
    <r>
      <rPr>
        <sz val="11"/>
        <rFont val="宋体"/>
        <family val="3"/>
        <charset val="134"/>
      </rPr>
      <t>穆棱市</t>
    </r>
  </si>
  <si>
    <r>
      <rPr>
        <sz val="11"/>
        <rFont val="宋体"/>
        <family val="3"/>
        <charset val="134"/>
      </rPr>
      <t>东宁市</t>
    </r>
  </si>
  <si>
    <r>
      <rPr>
        <sz val="11"/>
        <rFont val="宋体"/>
        <family val="3"/>
        <charset val="134"/>
      </rPr>
      <t>宁安市</t>
    </r>
  </si>
  <si>
    <r>
      <rPr>
        <sz val="11"/>
        <rFont val="宋体"/>
        <family val="3"/>
        <charset val="134"/>
      </rPr>
      <t>海林市</t>
    </r>
  </si>
  <si>
    <r>
      <rPr>
        <sz val="11"/>
        <color indexed="8"/>
        <rFont val="宋体"/>
        <family val="3"/>
        <charset val="134"/>
      </rPr>
      <t>绥芬河市</t>
    </r>
  </si>
  <si>
    <r>
      <rPr>
        <sz val="11"/>
        <rFont val="宋体"/>
        <family val="3"/>
        <charset val="134"/>
      </rPr>
      <t>佳木斯市本级</t>
    </r>
  </si>
  <si>
    <r>
      <rPr>
        <sz val="11"/>
        <rFont val="宋体"/>
        <family val="3"/>
        <charset val="134"/>
      </rPr>
      <t>郊区</t>
    </r>
  </si>
  <si>
    <r>
      <rPr>
        <sz val="11"/>
        <rFont val="宋体"/>
        <family val="3"/>
        <charset val="134"/>
      </rPr>
      <t>桦南县</t>
    </r>
  </si>
  <si>
    <r>
      <rPr>
        <sz val="11"/>
        <rFont val="宋体"/>
        <family val="3"/>
        <charset val="134"/>
      </rPr>
      <t>桦川县</t>
    </r>
  </si>
  <si>
    <r>
      <rPr>
        <sz val="11"/>
        <rFont val="宋体"/>
        <family val="3"/>
        <charset val="134"/>
      </rPr>
      <t>汤原县</t>
    </r>
  </si>
  <si>
    <r>
      <rPr>
        <sz val="11"/>
        <rFont val="宋体"/>
        <family val="3"/>
        <charset val="134"/>
      </rPr>
      <t>抚远市</t>
    </r>
  </si>
  <si>
    <r>
      <rPr>
        <sz val="11"/>
        <rFont val="宋体"/>
        <family val="3"/>
        <charset val="134"/>
      </rPr>
      <t>富锦市</t>
    </r>
  </si>
  <si>
    <r>
      <rPr>
        <sz val="11"/>
        <rFont val="宋体"/>
        <family val="3"/>
        <charset val="134"/>
      </rPr>
      <t>同江市</t>
    </r>
  </si>
  <si>
    <r>
      <rPr>
        <sz val="11"/>
        <rFont val="宋体"/>
        <family val="3"/>
        <charset val="134"/>
      </rPr>
      <t>鸡西市本级</t>
    </r>
  </si>
  <si>
    <r>
      <rPr>
        <sz val="11"/>
        <color indexed="8"/>
        <rFont val="宋体"/>
        <family val="3"/>
        <charset val="134"/>
      </rPr>
      <t>鸡东县</t>
    </r>
  </si>
  <si>
    <r>
      <rPr>
        <sz val="11"/>
        <color indexed="8"/>
        <rFont val="宋体"/>
        <family val="3"/>
        <charset val="134"/>
      </rPr>
      <t>密山市</t>
    </r>
  </si>
  <si>
    <r>
      <rPr>
        <sz val="11"/>
        <color indexed="8"/>
        <rFont val="宋体"/>
        <family val="3"/>
        <charset val="134"/>
      </rPr>
      <t>虎林市</t>
    </r>
  </si>
  <si>
    <r>
      <rPr>
        <sz val="11"/>
        <color indexed="8"/>
        <rFont val="宋体"/>
        <family val="3"/>
        <charset val="134"/>
      </rPr>
      <t>鹤岗市本级</t>
    </r>
  </si>
  <si>
    <r>
      <rPr>
        <sz val="11"/>
        <color indexed="8"/>
        <rFont val="宋体"/>
        <family val="3"/>
        <charset val="134"/>
      </rPr>
      <t>萝北县</t>
    </r>
  </si>
  <si>
    <r>
      <rPr>
        <sz val="11"/>
        <color indexed="8"/>
        <rFont val="宋体"/>
        <family val="3"/>
        <charset val="134"/>
      </rPr>
      <t>绥滨县</t>
    </r>
  </si>
  <si>
    <r>
      <rPr>
        <sz val="11"/>
        <color indexed="8"/>
        <rFont val="宋体"/>
        <family val="3"/>
        <charset val="134"/>
      </rPr>
      <t>双鸭山市本级</t>
    </r>
  </si>
  <si>
    <r>
      <rPr>
        <sz val="11"/>
        <color indexed="8"/>
        <rFont val="宋体"/>
        <family val="3"/>
        <charset val="134"/>
      </rPr>
      <t>集贤县</t>
    </r>
  </si>
  <si>
    <r>
      <rPr>
        <sz val="11"/>
        <color indexed="8"/>
        <rFont val="宋体"/>
        <family val="3"/>
        <charset val="134"/>
      </rPr>
      <t>宝清县</t>
    </r>
  </si>
  <si>
    <r>
      <rPr>
        <sz val="11"/>
        <color indexed="8"/>
        <rFont val="宋体"/>
        <family val="3"/>
        <charset val="134"/>
      </rPr>
      <t>饶河县</t>
    </r>
  </si>
  <si>
    <r>
      <rPr>
        <sz val="11"/>
        <color indexed="8"/>
        <rFont val="宋体"/>
        <family val="3"/>
        <charset val="134"/>
      </rPr>
      <t>七台河市本级</t>
    </r>
  </si>
  <si>
    <r>
      <rPr>
        <sz val="11"/>
        <color indexed="8"/>
        <rFont val="宋体"/>
        <family val="3"/>
        <charset val="134"/>
      </rPr>
      <t>勃利县</t>
    </r>
  </si>
  <si>
    <r>
      <rPr>
        <sz val="11"/>
        <color indexed="8"/>
        <rFont val="宋体"/>
        <family val="3"/>
        <charset val="134"/>
      </rPr>
      <t>五大连池风景区</t>
    </r>
  </si>
  <si>
    <r>
      <rPr>
        <sz val="11"/>
        <color indexed="8"/>
        <rFont val="宋体"/>
        <family val="3"/>
        <charset val="134"/>
      </rPr>
      <t>爱辉区</t>
    </r>
  </si>
  <si>
    <r>
      <rPr>
        <sz val="11"/>
        <color indexed="8"/>
        <rFont val="宋体"/>
        <family val="3"/>
        <charset val="134"/>
      </rPr>
      <t>北安市</t>
    </r>
  </si>
  <si>
    <r>
      <rPr>
        <sz val="11"/>
        <color indexed="8"/>
        <rFont val="宋体"/>
        <family val="3"/>
        <charset val="134"/>
      </rPr>
      <t>嫩江市</t>
    </r>
  </si>
  <si>
    <r>
      <rPr>
        <sz val="11"/>
        <color indexed="8"/>
        <rFont val="宋体"/>
        <family val="3"/>
        <charset val="134"/>
      </rPr>
      <t>五大连池市</t>
    </r>
  </si>
  <si>
    <r>
      <rPr>
        <sz val="11"/>
        <color indexed="8"/>
        <rFont val="宋体"/>
        <family val="3"/>
        <charset val="134"/>
      </rPr>
      <t>逊克县</t>
    </r>
  </si>
  <si>
    <r>
      <rPr>
        <sz val="11"/>
        <color indexed="8"/>
        <rFont val="宋体"/>
        <family val="3"/>
        <charset val="134"/>
      </rPr>
      <t>孙吴县</t>
    </r>
  </si>
  <si>
    <r>
      <rPr>
        <sz val="11"/>
        <color indexed="8"/>
        <rFont val="宋体"/>
        <family val="3"/>
        <charset val="134"/>
      </rPr>
      <t>伊春市本级</t>
    </r>
  </si>
  <si>
    <r>
      <rPr>
        <sz val="11"/>
        <color indexed="8"/>
        <rFont val="宋体"/>
        <family val="3"/>
        <charset val="134"/>
      </rPr>
      <t>铁力市</t>
    </r>
  </si>
  <si>
    <r>
      <rPr>
        <sz val="11"/>
        <color indexed="8"/>
        <rFont val="宋体"/>
        <family val="3"/>
        <charset val="134"/>
      </rPr>
      <t>嘉荫县</t>
    </r>
  </si>
  <si>
    <r>
      <rPr>
        <sz val="11"/>
        <rFont val="宋体"/>
        <family val="3"/>
        <charset val="134"/>
      </rPr>
      <t>汤旺县</t>
    </r>
  </si>
  <si>
    <r>
      <rPr>
        <sz val="11"/>
        <rFont val="宋体"/>
        <family val="3"/>
        <charset val="134"/>
      </rPr>
      <t>大箐山县</t>
    </r>
  </si>
  <si>
    <r>
      <rPr>
        <sz val="11"/>
        <rFont val="宋体"/>
        <family val="3"/>
        <charset val="134"/>
      </rPr>
      <t>南岔县</t>
    </r>
  </si>
  <si>
    <r>
      <rPr>
        <sz val="11"/>
        <color indexed="8"/>
        <rFont val="宋体"/>
        <family val="3"/>
        <charset val="134"/>
      </rPr>
      <t>大庆市本级</t>
    </r>
  </si>
  <si>
    <r>
      <rPr>
        <sz val="11"/>
        <color indexed="8"/>
        <rFont val="宋体"/>
        <family val="3"/>
        <charset val="134"/>
      </rPr>
      <t>林甸县</t>
    </r>
  </si>
  <si>
    <r>
      <rPr>
        <sz val="11"/>
        <color indexed="8"/>
        <rFont val="宋体"/>
        <family val="3"/>
        <charset val="134"/>
      </rPr>
      <t>肇州县</t>
    </r>
  </si>
  <si>
    <r>
      <rPr>
        <sz val="11"/>
        <color indexed="8"/>
        <rFont val="宋体"/>
        <family val="3"/>
        <charset val="134"/>
      </rPr>
      <t>肇源县</t>
    </r>
  </si>
  <si>
    <r>
      <rPr>
        <sz val="11"/>
        <color indexed="8"/>
        <rFont val="宋体"/>
        <family val="3"/>
        <charset val="134"/>
      </rPr>
      <t>杜蒙县</t>
    </r>
  </si>
  <si>
    <r>
      <rPr>
        <sz val="11"/>
        <color indexed="8"/>
        <rFont val="宋体"/>
        <family val="3"/>
        <charset val="134"/>
      </rPr>
      <t>加格达奇区</t>
    </r>
  </si>
  <si>
    <r>
      <rPr>
        <sz val="11"/>
        <color indexed="8"/>
        <rFont val="宋体"/>
        <family val="3"/>
        <charset val="134"/>
      </rPr>
      <t>呼玛县</t>
    </r>
  </si>
  <si>
    <r>
      <rPr>
        <sz val="11"/>
        <color indexed="8"/>
        <rFont val="宋体"/>
        <family val="3"/>
        <charset val="134"/>
      </rPr>
      <t>塔河县</t>
    </r>
  </si>
  <si>
    <r>
      <rPr>
        <sz val="11"/>
        <rFont val="宋体"/>
        <family val="3"/>
        <charset val="134"/>
      </rPr>
      <t>漠河市</t>
    </r>
  </si>
  <si>
    <r>
      <rPr>
        <sz val="11"/>
        <color indexed="8"/>
        <rFont val="宋体"/>
        <family val="3"/>
        <charset val="134"/>
      </rPr>
      <t>北林区</t>
    </r>
  </si>
  <si>
    <r>
      <rPr>
        <sz val="11"/>
        <color indexed="8"/>
        <rFont val="宋体"/>
        <family val="3"/>
        <charset val="134"/>
      </rPr>
      <t>安达市</t>
    </r>
  </si>
  <si>
    <r>
      <rPr>
        <sz val="11"/>
        <color indexed="8"/>
        <rFont val="宋体"/>
        <family val="3"/>
        <charset val="134"/>
      </rPr>
      <t>肇东市</t>
    </r>
  </si>
  <si>
    <r>
      <rPr>
        <sz val="11"/>
        <color indexed="8"/>
        <rFont val="宋体"/>
        <family val="3"/>
        <charset val="134"/>
      </rPr>
      <t>兰西县</t>
    </r>
  </si>
  <si>
    <r>
      <rPr>
        <sz val="11"/>
        <color indexed="8"/>
        <rFont val="宋体"/>
        <family val="3"/>
        <charset val="134"/>
      </rPr>
      <t>青冈县</t>
    </r>
  </si>
  <si>
    <r>
      <rPr>
        <sz val="11"/>
        <color indexed="8"/>
        <rFont val="宋体"/>
        <family val="3"/>
        <charset val="134"/>
      </rPr>
      <t>明水县</t>
    </r>
  </si>
  <si>
    <r>
      <rPr>
        <sz val="11"/>
        <color indexed="8"/>
        <rFont val="宋体"/>
        <family val="3"/>
        <charset val="134"/>
      </rPr>
      <t>海伦市</t>
    </r>
  </si>
  <si>
    <r>
      <rPr>
        <sz val="11"/>
        <color indexed="8"/>
        <rFont val="宋体"/>
        <family val="3"/>
        <charset val="134"/>
      </rPr>
      <t>望奎县</t>
    </r>
  </si>
  <si>
    <r>
      <rPr>
        <sz val="11"/>
        <color indexed="8"/>
        <rFont val="宋体"/>
        <family val="3"/>
        <charset val="134"/>
      </rPr>
      <t>绥棱县</t>
    </r>
  </si>
  <si>
    <r>
      <rPr>
        <sz val="11"/>
        <color indexed="8"/>
        <rFont val="宋体"/>
        <family val="3"/>
        <charset val="134"/>
      </rPr>
      <t>庆安县</t>
    </r>
  </si>
  <si>
    <r>
      <rPr>
        <sz val="11"/>
        <color theme="1"/>
        <rFont val="宋体"/>
        <family val="3"/>
        <charset val="134"/>
      </rPr>
      <t>北大荒集团</t>
    </r>
  </si>
  <si>
    <r>
      <rPr>
        <sz val="11"/>
        <color theme="1"/>
        <rFont val="宋体"/>
        <family val="3"/>
        <charset val="134"/>
      </rPr>
      <t>龙江森工集团</t>
    </r>
  </si>
  <si>
    <r>
      <rPr>
        <sz val="11"/>
        <rFont val="宋体"/>
        <family val="3"/>
        <charset val="134"/>
      </rPr>
      <t>注：按照2006年核定人口发放300元，2007年以后核定人口发放600元，外省移民</t>
    </r>
    <r>
      <rPr>
        <sz val="11"/>
        <rFont val="Times New Roman"/>
        <family val="1"/>
      </rPr>
      <t>2023</t>
    </r>
    <r>
      <rPr>
        <sz val="11"/>
        <rFont val="宋体"/>
        <family val="3"/>
        <charset val="134"/>
      </rPr>
      <t>年死亡补发</t>
    </r>
    <r>
      <rPr>
        <sz val="11"/>
        <rFont val="Times New Roman"/>
        <family val="1"/>
      </rPr>
      <t>300</t>
    </r>
    <r>
      <rPr>
        <sz val="11"/>
        <rFont val="宋体"/>
        <family val="3"/>
        <charset val="134"/>
      </rPr>
      <t>元，</t>
    </r>
    <r>
      <rPr>
        <sz val="11"/>
        <rFont val="Times New Roman"/>
        <family val="1"/>
      </rPr>
      <t>2024</t>
    </r>
    <r>
      <rPr>
        <sz val="11"/>
        <rFont val="宋体"/>
        <family val="3"/>
        <charset val="134"/>
      </rPr>
      <t>年死亡补发</t>
    </r>
    <r>
      <rPr>
        <sz val="11"/>
        <rFont val="Times New Roman"/>
        <family val="1"/>
      </rPr>
      <t>900</t>
    </r>
    <r>
      <rPr>
        <sz val="11"/>
        <rFont val="宋体"/>
        <family val="3"/>
        <charset val="134"/>
      </rPr>
      <t>元，</t>
    </r>
    <r>
      <rPr>
        <sz val="11"/>
        <rFont val="Times New Roman"/>
        <family val="1"/>
      </rPr>
      <t>2025</t>
    </r>
    <r>
      <rPr>
        <sz val="11"/>
        <rFont val="宋体"/>
        <family val="3"/>
        <charset val="134"/>
      </rPr>
      <t>年死亡补发</t>
    </r>
    <r>
      <rPr>
        <sz val="11"/>
        <rFont val="Times New Roman"/>
        <family val="1"/>
      </rPr>
      <t>1500</t>
    </r>
    <r>
      <rPr>
        <sz val="11"/>
        <rFont val="宋体"/>
        <family val="3"/>
        <charset val="134"/>
      </rPr>
      <t>元，新核增移民一次性补发</t>
    </r>
    <r>
      <rPr>
        <sz val="11"/>
        <rFont val="Times New Roman"/>
        <family val="1"/>
      </rPr>
      <t>2009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月至</t>
    </r>
    <r>
      <rPr>
        <sz val="11"/>
        <rFont val="Times New Roman"/>
        <family val="1"/>
      </rPr>
      <t>2025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宋体"/>
        <family val="3"/>
        <charset val="134"/>
      </rPr>
      <t>月共计102</t>
    </r>
    <r>
      <rPr>
        <sz val="11"/>
        <rFont val="Times New Roman"/>
        <family val="1"/>
      </rPr>
      <t>00</t>
    </r>
    <r>
      <rPr>
        <sz val="11"/>
        <rFont val="宋体"/>
        <family val="3"/>
        <charset val="134"/>
      </rPr>
      <t>元的标准。</t>
    </r>
  </si>
  <si>
    <t>省发展改革委</t>
    <phoneticPr fontId="46" type="noConversion"/>
  </si>
  <si>
    <t>直补资金额度</t>
    <phoneticPr fontId="4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</si>
</sst>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8" formatCode="0_ "/>
    <numFmt numFmtId="179" formatCode="0.00_ "/>
    <numFmt numFmtId="180" formatCode="0.00_);[Red]\(0.00\)"/>
    <numFmt numFmtId="181" formatCode="0_);[Red]\(0\)"/>
  </numFmts>
  <fonts count="49">
    <font>
      <sz val="11"/>
      <color theme="1"/>
      <name val="宋体"/>
      <charset val="134"/>
      <scheme val="minor"/>
    </font>
    <font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8"/>
      <name val="方正小标宋_GBK"/>
      <charset val="134"/>
    </font>
    <font>
      <sz val="18"/>
      <name val="Times New Roman"/>
      <family val="1"/>
    </font>
    <font>
      <b/>
      <sz val="18"/>
      <name val="Times New Roman"/>
      <family val="1"/>
    </font>
    <font>
      <b/>
      <sz val="22"/>
      <name val="Times New Roman"/>
      <family val="1"/>
    </font>
    <font>
      <b/>
      <sz val="11"/>
      <color theme="1"/>
      <name val="Times New Roman"/>
      <family val="1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color theme="1"/>
      <name val="Times New Roman"/>
      <family val="1"/>
    </font>
    <font>
      <sz val="11"/>
      <name val="宋体"/>
      <charset val="134"/>
      <scheme val="minor"/>
    </font>
    <font>
      <sz val="11"/>
      <color indexed="8"/>
      <name val="Times New Roman"/>
      <family val="1"/>
    </font>
    <font>
      <sz val="12"/>
      <color theme="1"/>
      <name val="Times New Roman"/>
      <family val="1"/>
    </font>
    <font>
      <sz val="10.5"/>
      <color rgb="FF000000"/>
      <name val="Times New Roman"/>
      <family val="1"/>
    </font>
    <font>
      <sz val="11"/>
      <color rgb="FF000000"/>
      <name val="Times New Roman"/>
      <family val="1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黑体"/>
      <charset val="134"/>
    </font>
    <font>
      <sz val="22"/>
      <color theme="1"/>
      <name val="黑体"/>
      <charset val="134"/>
    </font>
    <font>
      <sz val="12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indexed="8"/>
      <name val="Times New Roman"/>
      <family val="1"/>
    </font>
    <font>
      <sz val="14"/>
      <color theme="1"/>
      <name val="Times New Roman"/>
      <family val="1"/>
    </font>
    <font>
      <b/>
      <sz val="14"/>
      <color indexed="8"/>
      <name val="宋体"/>
      <charset val="134"/>
    </font>
    <font>
      <b/>
      <sz val="14"/>
      <color indexed="8"/>
      <name val="Times New Roman"/>
      <family val="1"/>
    </font>
    <font>
      <b/>
      <sz val="14"/>
      <color theme="1"/>
      <name val="宋体"/>
      <charset val="134"/>
      <scheme val="minor"/>
    </font>
    <font>
      <sz val="14"/>
      <name val="Times New Roman"/>
      <family val="1"/>
    </font>
    <font>
      <b/>
      <sz val="14"/>
      <color theme="1"/>
      <name val="Times New Roman"/>
      <family val="1"/>
    </font>
    <font>
      <b/>
      <sz val="14"/>
      <name val="宋体"/>
      <charset val="134"/>
    </font>
    <font>
      <sz val="14"/>
      <name val="宋体"/>
      <charset val="134"/>
    </font>
    <font>
      <b/>
      <sz val="14"/>
      <name val="Times New Roman"/>
      <family val="1"/>
    </font>
    <font>
      <sz val="12"/>
      <name val="宋体"/>
      <charset val="134"/>
    </font>
    <font>
      <sz val="14"/>
      <color theme="1"/>
      <name val="方正书宋_GBK"/>
      <charset val="134"/>
    </font>
    <font>
      <sz val="12"/>
      <name val="黑体"/>
      <family val="3"/>
      <charset val="134"/>
    </font>
    <font>
      <sz val="14"/>
      <color theme="1"/>
      <name val="宋体"/>
      <family val="3"/>
      <charset val="134"/>
    </font>
    <font>
      <sz val="14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4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36" fillId="0" borderId="0">
      <alignment vertical="center"/>
    </xf>
    <xf numFmtId="0" fontId="36" fillId="0" borderId="0"/>
  </cellStyleXfs>
  <cellXfs count="114">
    <xf numFmtId="0" fontId="0" fillId="0" borderId="0" xfId="0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 wrapText="1"/>
    </xf>
    <xf numFmtId="179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79" fontId="13" fillId="0" borderId="1" xfId="1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79" fontId="2" fillId="0" borderId="1" xfId="2" applyNumberFormat="1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>
      <alignment vertical="center"/>
    </xf>
    <xf numFmtId="0" fontId="18" fillId="0" borderId="0" xfId="0" applyFont="1" applyFill="1">
      <alignment vertical="center"/>
    </xf>
    <xf numFmtId="0" fontId="19" fillId="0" borderId="0" xfId="0" applyFont="1" applyFill="1">
      <alignment vertical="center"/>
    </xf>
    <xf numFmtId="0" fontId="0" fillId="0" borderId="0" xfId="0" applyFill="1">
      <alignment vertical="center"/>
    </xf>
    <xf numFmtId="180" fontId="0" fillId="0" borderId="0" xfId="0" applyNumberFormat="1" applyFill="1">
      <alignment vertical="center"/>
    </xf>
    <xf numFmtId="0" fontId="0" fillId="0" borderId="0" xfId="0" applyNumberFormat="1" applyFont="1" applyFill="1">
      <alignment vertical="center"/>
    </xf>
    <xf numFmtId="179" fontId="0" fillId="0" borderId="0" xfId="0" applyNumberFormat="1" applyFont="1" applyFill="1">
      <alignment vertical="center"/>
    </xf>
    <xf numFmtId="0" fontId="0" fillId="0" borderId="0" xfId="0" applyNumberFormat="1" applyFill="1">
      <alignment vertical="center"/>
    </xf>
    <xf numFmtId="181" fontId="0" fillId="0" borderId="0" xfId="0" applyNumberFormat="1" applyFill="1">
      <alignment vertical="center"/>
    </xf>
    <xf numFmtId="0" fontId="20" fillId="0" borderId="0" xfId="0" applyFont="1" applyFill="1">
      <alignment vertical="center"/>
    </xf>
    <xf numFmtId="0" fontId="21" fillId="0" borderId="0" xfId="0" applyFont="1" applyFill="1">
      <alignment vertical="center"/>
    </xf>
    <xf numFmtId="0" fontId="23" fillId="0" borderId="3" xfId="0" applyFont="1" applyFill="1" applyBorder="1" applyAlignment="1">
      <alignment vertical="center"/>
    </xf>
    <xf numFmtId="180" fontId="23" fillId="0" borderId="3" xfId="0" applyNumberFormat="1" applyFont="1" applyFill="1" applyBorder="1" applyAlignment="1">
      <alignment vertical="center"/>
    </xf>
    <xf numFmtId="0" fontId="23" fillId="0" borderId="3" xfId="0" applyNumberFormat="1" applyFont="1" applyFill="1" applyBorder="1" applyAlignment="1">
      <alignment vertical="center"/>
    </xf>
    <xf numFmtId="179" fontId="23" fillId="0" borderId="3" xfId="0" applyNumberFormat="1" applyFont="1" applyFill="1" applyBorder="1" applyAlignment="1">
      <alignment vertical="center"/>
    </xf>
    <xf numFmtId="180" fontId="20" fillId="0" borderId="3" xfId="0" applyNumberFormat="1" applyFont="1" applyFill="1" applyBorder="1" applyAlignment="1">
      <alignment horizontal="right" vertical="center"/>
    </xf>
    <xf numFmtId="0" fontId="25" fillId="0" borderId="1" xfId="0" applyFont="1" applyFill="1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horizontal="center" vertical="center" wrapText="1"/>
    </xf>
    <xf numFmtId="179" fontId="27" fillId="0" borderId="1" xfId="0" applyNumberFormat="1" applyFont="1" applyFill="1" applyBorder="1" applyAlignment="1">
      <alignment horizontal="center" vertical="center" wrapText="1"/>
    </xf>
    <xf numFmtId="180" fontId="25" fillId="0" borderId="1" xfId="0" applyNumberFormat="1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 wrapText="1"/>
    </xf>
    <xf numFmtId="181" fontId="25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>
      <alignment vertical="center"/>
    </xf>
    <xf numFmtId="0" fontId="28" fillId="0" borderId="1" xfId="1" applyFont="1" applyFill="1" applyBorder="1" applyAlignment="1" applyProtection="1">
      <alignment horizontal="center" vertical="center"/>
    </xf>
    <xf numFmtId="180" fontId="29" fillId="0" borderId="1" xfId="0" applyNumberFormat="1" applyFont="1" applyFill="1" applyBorder="1" applyAlignment="1">
      <alignment horizontal="center" vertical="center"/>
    </xf>
    <xf numFmtId="0" fontId="29" fillId="0" borderId="1" xfId="0" applyNumberFormat="1" applyFont="1" applyFill="1" applyBorder="1" applyAlignment="1">
      <alignment horizontal="center" vertical="center"/>
    </xf>
    <xf numFmtId="179" fontId="29" fillId="0" borderId="1" xfId="0" applyNumberFormat="1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28" fillId="0" borderId="1" xfId="1" applyFont="1" applyFill="1" applyBorder="1" applyAlignment="1" applyProtection="1">
      <alignment vertical="center"/>
    </xf>
    <xf numFmtId="49" fontId="20" fillId="0" borderId="1" xfId="0" applyNumberFormat="1" applyFont="1" applyBorder="1" applyAlignment="1">
      <alignment horizontal="left" vertical="center"/>
    </xf>
    <xf numFmtId="0" fontId="24" fillId="0" borderId="1" xfId="1" applyFont="1" applyFill="1" applyBorder="1" applyAlignment="1" applyProtection="1">
      <alignment vertical="center"/>
    </xf>
    <xf numFmtId="0" fontId="31" fillId="0" borderId="1" xfId="0" applyNumberFormat="1" applyFont="1" applyFill="1" applyBorder="1" applyAlignment="1">
      <alignment horizontal="center" vertical="center"/>
    </xf>
    <xf numFmtId="179" fontId="31" fillId="0" borderId="1" xfId="0" applyNumberFormat="1" applyFont="1" applyFill="1" applyBorder="1" applyAlignment="1">
      <alignment horizontal="center" vertical="center"/>
    </xf>
    <xf numFmtId="180" fontId="26" fillId="0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179" fontId="32" fillId="0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Border="1">
      <alignment vertical="center"/>
    </xf>
    <xf numFmtId="0" fontId="27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49" fontId="30" fillId="0" borderId="1" xfId="0" applyNumberFormat="1" applyFont="1" applyBorder="1" applyAlignment="1">
      <alignment horizontal="center" vertical="center"/>
    </xf>
    <xf numFmtId="0" fontId="33" fillId="0" borderId="1" xfId="1" applyFont="1" applyFill="1" applyBorder="1" applyAlignment="1" applyProtection="1">
      <alignment vertical="center"/>
    </xf>
    <xf numFmtId="179" fontId="27" fillId="0" borderId="1" xfId="0" applyNumberFormat="1" applyFont="1" applyFill="1" applyBorder="1" applyAlignment="1">
      <alignment horizontal="center" vertical="center"/>
    </xf>
    <xf numFmtId="0" fontId="34" fillId="0" borderId="1" xfId="1" applyFont="1" applyFill="1" applyBorder="1" applyAlignment="1" applyProtection="1">
      <alignment vertical="center"/>
    </xf>
    <xf numFmtId="179" fontId="26" fillId="0" borderId="1" xfId="0" applyNumberFormat="1" applyFont="1" applyFill="1" applyBorder="1" applyAlignment="1">
      <alignment horizontal="center" vertical="center"/>
    </xf>
    <xf numFmtId="0" fontId="34" fillId="0" borderId="1" xfId="2" applyFont="1" applyFill="1" applyBorder="1" applyAlignment="1">
      <alignment vertical="center" shrinkToFit="1"/>
    </xf>
    <xf numFmtId="49" fontId="20" fillId="0" borderId="6" xfId="0" applyNumberFormat="1" applyFont="1" applyBorder="1">
      <alignment vertical="center"/>
    </xf>
    <xf numFmtId="0" fontId="33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>
      <alignment vertical="center"/>
    </xf>
    <xf numFmtId="179" fontId="20" fillId="0" borderId="1" xfId="0" applyNumberFormat="1" applyFont="1" applyFill="1" applyBorder="1">
      <alignment vertical="center"/>
    </xf>
    <xf numFmtId="180" fontId="20" fillId="0" borderId="1" xfId="0" applyNumberFormat="1" applyFont="1" applyFill="1" applyBorder="1">
      <alignment vertical="center"/>
    </xf>
    <xf numFmtId="0" fontId="11" fillId="0" borderId="0" xfId="0" applyFont="1">
      <alignment vertical="center"/>
    </xf>
    <xf numFmtId="178" fontId="22" fillId="0" borderId="0" xfId="0" applyNumberFormat="1" applyFont="1" applyFill="1" applyAlignment="1">
      <alignment horizontal="center" vertical="center"/>
    </xf>
    <xf numFmtId="0" fontId="22" fillId="0" borderId="0" xfId="0" applyNumberFormat="1" applyFont="1" applyFill="1" applyAlignment="1">
      <alignment horizontal="center" vertical="center"/>
    </xf>
    <xf numFmtId="179" fontId="22" fillId="0" borderId="0" xfId="0" applyNumberFormat="1" applyFont="1" applyFill="1" applyAlignment="1">
      <alignment horizontal="center" vertical="center"/>
    </xf>
    <xf numFmtId="0" fontId="24" fillId="0" borderId="2" xfId="0" applyNumberFormat="1" applyFont="1" applyFill="1" applyBorder="1" applyAlignment="1">
      <alignment horizontal="center" vertical="center" wrapText="1"/>
    </xf>
    <xf numFmtId="0" fontId="24" fillId="0" borderId="4" xfId="0" applyNumberFormat="1" applyFont="1" applyFill="1" applyBorder="1" applyAlignment="1">
      <alignment horizontal="center" vertical="center" wrapText="1"/>
    </xf>
    <xf numFmtId="0" fontId="24" fillId="0" borderId="5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180" fontId="24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 wrapText="1"/>
    </xf>
    <xf numFmtId="180" fontId="48" fillId="0" borderId="1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_2005年预算快报资料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04"/>
  <sheetViews>
    <sheetView showZeros="0" tabSelected="1" view="pageBreakPreview" zoomScale="55" zoomScaleNormal="55" workbookViewId="0">
      <pane ySplit="6" topLeftCell="A7" activePane="bottomLeft" state="frozen"/>
      <selection pane="bottomLeft" activeCell="L20" sqref="L20"/>
    </sheetView>
  </sheetViews>
  <sheetFormatPr defaultColWidth="8.875" defaultRowHeight="13.5"/>
  <cols>
    <col min="1" max="1" width="34.125" style="36" customWidth="1"/>
    <col min="2" max="2" width="27.75" style="36" customWidth="1"/>
    <col min="3" max="3" width="13" style="37" customWidth="1"/>
    <col min="4" max="4" width="16.25" style="37" customWidth="1"/>
    <col min="5" max="5" width="12.625" style="38" customWidth="1"/>
    <col min="6" max="6" width="12.625" style="39" customWidth="1"/>
    <col min="7" max="7" width="12.625" style="38" customWidth="1"/>
    <col min="8" max="8" width="12.625" style="37" customWidth="1"/>
    <col min="9" max="9" width="12.625" style="40" customWidth="1"/>
    <col min="10" max="10" width="12.625" style="37" customWidth="1"/>
    <col min="11" max="11" width="12.625" style="40" customWidth="1"/>
    <col min="12" max="12" width="12.625" style="37" customWidth="1"/>
    <col min="13" max="13" width="12.625" style="40" customWidth="1"/>
    <col min="14" max="14" width="12.625" style="37" customWidth="1"/>
    <col min="15" max="15" width="12.625" style="40" customWidth="1"/>
    <col min="16" max="16" width="16" style="37" customWidth="1"/>
    <col min="17" max="17" width="25.5" style="41" customWidth="1"/>
    <col min="18" max="16384" width="8.875" style="36"/>
  </cols>
  <sheetData>
    <row r="1" spans="1:17" ht="27.95" customHeight="1">
      <c r="A1" s="42" t="s">
        <v>0</v>
      </c>
      <c r="B1" s="43"/>
    </row>
    <row r="2" spans="1:17" ht="25.9" customHeight="1">
      <c r="A2" s="84" t="s">
        <v>1</v>
      </c>
      <c r="B2" s="84"/>
      <c r="C2" s="84"/>
      <c r="D2" s="84"/>
      <c r="E2" s="85"/>
      <c r="F2" s="86"/>
      <c r="G2" s="85"/>
      <c r="H2" s="84"/>
      <c r="I2" s="85"/>
      <c r="J2" s="84"/>
      <c r="K2" s="85"/>
      <c r="L2" s="84"/>
      <c r="M2" s="85"/>
      <c r="N2" s="84"/>
      <c r="O2" s="85"/>
      <c r="P2" s="84"/>
      <c r="Q2" s="84"/>
    </row>
    <row r="3" spans="1:17" ht="27.95" customHeight="1">
      <c r="B3" s="44"/>
      <c r="C3" s="45"/>
      <c r="D3" s="45"/>
      <c r="E3" s="46"/>
      <c r="F3" s="47"/>
      <c r="G3" s="46"/>
      <c r="H3" s="45"/>
      <c r="I3" s="46"/>
      <c r="J3" s="45"/>
      <c r="K3" s="46"/>
      <c r="L3" s="45"/>
      <c r="M3" s="46"/>
      <c r="N3" s="45"/>
      <c r="O3" s="46"/>
      <c r="P3" s="45"/>
      <c r="Q3" s="48" t="s">
        <v>2</v>
      </c>
    </row>
    <row r="4" spans="1:17" ht="83.1" customHeight="1">
      <c r="A4" s="94" t="s">
        <v>3</v>
      </c>
      <c r="B4" s="96" t="s">
        <v>4</v>
      </c>
      <c r="C4" s="98" t="s">
        <v>5</v>
      </c>
      <c r="D4" s="87" t="s">
        <v>6</v>
      </c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9"/>
      <c r="Q4" s="49" t="s">
        <v>7</v>
      </c>
    </row>
    <row r="5" spans="1:17" s="33" customFormat="1" ht="57.95" customHeight="1">
      <c r="A5" s="95"/>
      <c r="B5" s="97"/>
      <c r="C5" s="98"/>
      <c r="D5" s="113" t="s">
        <v>318</v>
      </c>
      <c r="E5" s="50" t="s">
        <v>8</v>
      </c>
      <c r="F5" s="51" t="s">
        <v>9</v>
      </c>
      <c r="G5" s="50" t="s">
        <v>10</v>
      </c>
      <c r="H5" s="52" t="s">
        <v>11</v>
      </c>
      <c r="I5" s="50" t="s">
        <v>12</v>
      </c>
      <c r="J5" s="52" t="s">
        <v>13</v>
      </c>
      <c r="K5" s="50" t="s">
        <v>14</v>
      </c>
      <c r="L5" s="52" t="s">
        <v>15</v>
      </c>
      <c r="M5" s="50" t="s">
        <v>16</v>
      </c>
      <c r="N5" s="52" t="s">
        <v>17</v>
      </c>
      <c r="O5" s="53" t="s">
        <v>18</v>
      </c>
      <c r="P5" s="52" t="s">
        <v>19</v>
      </c>
      <c r="Q5" s="54" t="s">
        <v>20</v>
      </c>
    </row>
    <row r="6" spans="1:17" ht="27.95" customHeight="1">
      <c r="A6" s="55"/>
      <c r="B6" s="56" t="s">
        <v>21</v>
      </c>
      <c r="C6" s="57">
        <f>C8+C19+C31+C39+C47+C52+C56+C61+C64+C72+C79+C85+C90+C101+C102+C103</f>
        <v>16491</v>
      </c>
      <c r="D6" s="57">
        <f>D8+D19+D31+D39+D47+D52+D56+D61+D64+D72+D79+D85+D90+D101+D102+D103</f>
        <v>5409.18</v>
      </c>
      <c r="E6" s="58">
        <f>E8+E19+E31+E39+E47+E52+E56+E61+E64+E72+E79+E85+E90+E101+E102</f>
        <v>77663</v>
      </c>
      <c r="F6" s="59">
        <f>F8+F19+F31+F39+F47+F52+F56+F61+F64+F72+F79+F85+F90+F101+F102</f>
        <v>2329.89</v>
      </c>
      <c r="G6" s="58">
        <f>G8+G19+G31+G39+G47+G52+G56+G61+G64+G72+G79+G85+G90+G101+G102</f>
        <v>48247</v>
      </c>
      <c r="H6" s="57">
        <f>H8+H19+H31+H39+H47+H52+H56+H61+H64+H72+H79+H85+H90+H101+H102</f>
        <v>2894.82</v>
      </c>
      <c r="I6" s="58">
        <f t="shared" ref="I6:P6" si="0">I8+I19+I31+I39+I47+I52+I56+I61+I64+I72+I79+I85+I90+I101+I102</f>
        <v>60</v>
      </c>
      <c r="J6" s="57">
        <f t="shared" si="0"/>
        <v>1.8</v>
      </c>
      <c r="K6" s="58">
        <f t="shared" si="0"/>
        <v>313</v>
      </c>
      <c r="L6" s="57">
        <f t="shared" si="0"/>
        <v>28.17</v>
      </c>
      <c r="M6" s="58">
        <f t="shared" si="0"/>
        <v>894</v>
      </c>
      <c r="N6" s="57">
        <f t="shared" si="0"/>
        <v>134.1</v>
      </c>
      <c r="O6" s="58">
        <f t="shared" si="0"/>
        <v>20</v>
      </c>
      <c r="P6" s="57">
        <f t="shared" si="0"/>
        <v>20.399999999999999</v>
      </c>
      <c r="Q6" s="57">
        <f>Q8+Q19+Q31+Q39+Q47+Q52+Q56+Q61+Q64+Q72+Q79+Q85+Q90+Q101+Q102+Q103</f>
        <v>11081.82</v>
      </c>
    </row>
    <row r="7" spans="1:17" ht="27.95" customHeight="1">
      <c r="A7" s="55"/>
      <c r="B7" s="56" t="s">
        <v>22</v>
      </c>
      <c r="C7" s="57">
        <f>C8+C19+C31+C39+C47+C52+C56+C61+C64+C72+C79+C85+C90</f>
        <v>16000.86</v>
      </c>
      <c r="D7" s="57">
        <f>D8+D19+D31+D39+D47+D52+D56+D61+D64+D72+D79+D85+D90</f>
        <v>5323.83</v>
      </c>
      <c r="E7" s="58">
        <f t="shared" ref="E7:Q7" si="1">E8+E19+E31+E39+E47+E52+E56+E61+E64+E72+E79+E85+E90</f>
        <v>74931</v>
      </c>
      <c r="F7" s="59">
        <f t="shared" si="1"/>
        <v>2247.9299999999998</v>
      </c>
      <c r="G7" s="58">
        <f t="shared" si="1"/>
        <v>48192</v>
      </c>
      <c r="H7" s="57">
        <f t="shared" si="1"/>
        <v>2891.52</v>
      </c>
      <c r="I7" s="58">
        <f t="shared" si="1"/>
        <v>60</v>
      </c>
      <c r="J7" s="57">
        <f t="shared" si="1"/>
        <v>1.8</v>
      </c>
      <c r="K7" s="58">
        <f t="shared" si="1"/>
        <v>312</v>
      </c>
      <c r="L7" s="57">
        <f t="shared" si="1"/>
        <v>28.08</v>
      </c>
      <c r="M7" s="58">
        <f t="shared" si="1"/>
        <v>894</v>
      </c>
      <c r="N7" s="57">
        <f t="shared" si="1"/>
        <v>134.1</v>
      </c>
      <c r="O7" s="58">
        <f t="shared" si="1"/>
        <v>20</v>
      </c>
      <c r="P7" s="57">
        <f t="shared" si="1"/>
        <v>20.399999999999999</v>
      </c>
      <c r="Q7" s="57">
        <f t="shared" si="1"/>
        <v>10677.03</v>
      </c>
    </row>
    <row r="8" spans="1:17" ht="27.95" customHeight="1">
      <c r="A8" s="60" t="s">
        <v>23</v>
      </c>
      <c r="B8" s="61" t="s">
        <v>24</v>
      </c>
      <c r="C8" s="57">
        <f>SUM(C9:C18)</f>
        <v>1985.65</v>
      </c>
      <c r="D8" s="57">
        <f>SUM(D9:D18)</f>
        <v>763.38</v>
      </c>
      <c r="E8" s="58">
        <f>SUM(E9:E18)</f>
        <v>14446</v>
      </c>
      <c r="F8" s="59">
        <f>SUM(F9:F18)</f>
        <v>433.38</v>
      </c>
      <c r="G8" s="58">
        <f>SUM(G9:G18)</f>
        <v>5177</v>
      </c>
      <c r="H8" s="57">
        <f t="shared" ref="H8:Q8" si="2">SUM(H9:H18)</f>
        <v>310.62</v>
      </c>
      <c r="I8" s="58">
        <f t="shared" si="2"/>
        <v>5</v>
      </c>
      <c r="J8" s="57">
        <f t="shared" si="2"/>
        <v>0.15</v>
      </c>
      <c r="K8" s="58">
        <f t="shared" si="2"/>
        <v>37</v>
      </c>
      <c r="L8" s="57">
        <f t="shared" si="2"/>
        <v>3.33</v>
      </c>
      <c r="M8" s="58">
        <f t="shared" si="2"/>
        <v>72</v>
      </c>
      <c r="N8" s="57">
        <f t="shared" si="2"/>
        <v>10.8</v>
      </c>
      <c r="O8" s="58">
        <f t="shared" si="2"/>
        <v>5</v>
      </c>
      <c r="P8" s="57">
        <f t="shared" si="2"/>
        <v>5.0999999999999996</v>
      </c>
      <c r="Q8" s="57">
        <f t="shared" si="2"/>
        <v>1222.27</v>
      </c>
    </row>
    <row r="9" spans="1:17" s="34" customFormat="1" ht="27.95" customHeight="1">
      <c r="A9" s="62" t="s">
        <v>25</v>
      </c>
      <c r="B9" s="63" t="s">
        <v>26</v>
      </c>
      <c r="C9" s="57">
        <f>F9+H9+J9+L9+N9+P9+Q9</f>
        <v>196.62</v>
      </c>
      <c r="D9" s="57">
        <f>F9+H9+J9+L9+N9+P9</f>
        <v>196.62</v>
      </c>
      <c r="E9" s="64">
        <v>4448</v>
      </c>
      <c r="F9" s="65">
        <v>133.44</v>
      </c>
      <c r="G9" s="64">
        <v>972</v>
      </c>
      <c r="H9" s="66">
        <v>58.32</v>
      </c>
      <c r="I9" s="67">
        <v>0</v>
      </c>
      <c r="J9" s="66">
        <v>0</v>
      </c>
      <c r="K9" s="67">
        <v>14</v>
      </c>
      <c r="L9" s="66">
        <v>1.26</v>
      </c>
      <c r="M9" s="67">
        <v>24</v>
      </c>
      <c r="N9" s="66">
        <v>3.6</v>
      </c>
      <c r="O9" s="67">
        <v>0</v>
      </c>
      <c r="P9" s="66">
        <v>0</v>
      </c>
      <c r="Q9" s="68"/>
    </row>
    <row r="10" spans="1:17" s="34" customFormat="1" ht="27.95" customHeight="1">
      <c r="A10" s="69" t="s">
        <v>27</v>
      </c>
      <c r="B10" s="63" t="s">
        <v>28</v>
      </c>
      <c r="C10" s="57">
        <f t="shared" ref="C10:C18" si="3">F10+H10+J10+L10+N10+P10+Q10</f>
        <v>47.67</v>
      </c>
      <c r="D10" s="57">
        <f t="shared" ref="D10:D73" si="4">F10+H10+J10+L10+N10+P10</f>
        <v>47.67</v>
      </c>
      <c r="E10" s="70">
        <v>1090</v>
      </c>
      <c r="F10" s="65">
        <v>32.700000000000003</v>
      </c>
      <c r="G10" s="70">
        <v>224</v>
      </c>
      <c r="H10" s="71">
        <v>13.44</v>
      </c>
      <c r="I10" s="67"/>
      <c r="J10" s="66">
        <v>0</v>
      </c>
      <c r="K10" s="67">
        <v>2</v>
      </c>
      <c r="L10" s="66">
        <v>0.18</v>
      </c>
      <c r="M10" s="67">
        <v>9</v>
      </c>
      <c r="N10" s="66">
        <v>1.35</v>
      </c>
      <c r="O10" s="67">
        <v>0</v>
      </c>
      <c r="P10" s="66">
        <v>0</v>
      </c>
      <c r="Q10" s="68"/>
    </row>
    <row r="11" spans="1:17" s="34" customFormat="1" ht="27.95" customHeight="1">
      <c r="A11" s="69" t="s">
        <v>29</v>
      </c>
      <c r="B11" s="63" t="s">
        <v>30</v>
      </c>
      <c r="C11" s="57">
        <f t="shared" si="3"/>
        <v>150.22</v>
      </c>
      <c r="D11" s="57">
        <f t="shared" si="4"/>
        <v>36</v>
      </c>
      <c r="E11" s="70">
        <v>623</v>
      </c>
      <c r="F11" s="65">
        <v>18.690000000000001</v>
      </c>
      <c r="G11" s="70">
        <v>258</v>
      </c>
      <c r="H11" s="71">
        <v>15.48</v>
      </c>
      <c r="I11" s="67"/>
      <c r="J11" s="66">
        <v>0</v>
      </c>
      <c r="K11" s="67">
        <v>2</v>
      </c>
      <c r="L11" s="66">
        <v>0.18</v>
      </c>
      <c r="M11" s="67">
        <v>11</v>
      </c>
      <c r="N11" s="66">
        <v>1.65</v>
      </c>
      <c r="O11" s="67">
        <v>0</v>
      </c>
      <c r="P11" s="66">
        <v>0</v>
      </c>
      <c r="Q11" s="68">
        <v>114.22</v>
      </c>
    </row>
    <row r="12" spans="1:17" s="34" customFormat="1" ht="27.95" customHeight="1">
      <c r="A12" s="69" t="s">
        <v>31</v>
      </c>
      <c r="B12" s="63" t="s">
        <v>32</v>
      </c>
      <c r="C12" s="57">
        <f t="shared" si="3"/>
        <v>31.53</v>
      </c>
      <c r="D12" s="57">
        <f t="shared" si="4"/>
        <v>31.53</v>
      </c>
      <c r="E12" s="70">
        <f>105-84</f>
        <v>21</v>
      </c>
      <c r="F12" s="65">
        <v>0.63</v>
      </c>
      <c r="G12" s="70">
        <f>404+84</f>
        <v>488</v>
      </c>
      <c r="H12" s="71">
        <v>29.28</v>
      </c>
      <c r="I12" s="67">
        <v>1</v>
      </c>
      <c r="J12" s="66">
        <v>0.03</v>
      </c>
      <c r="K12" s="67">
        <v>1</v>
      </c>
      <c r="L12" s="66">
        <v>0.09</v>
      </c>
      <c r="M12" s="67">
        <v>10</v>
      </c>
      <c r="N12" s="66">
        <v>1.5</v>
      </c>
      <c r="O12" s="67">
        <v>0</v>
      </c>
      <c r="P12" s="66">
        <v>0</v>
      </c>
      <c r="Q12" s="68"/>
    </row>
    <row r="13" spans="1:17" s="34" customFormat="1" ht="27.95" customHeight="1">
      <c r="A13" s="69" t="s">
        <v>33</v>
      </c>
      <c r="B13" s="63" t="s">
        <v>34</v>
      </c>
      <c r="C13" s="57">
        <f t="shared" si="3"/>
        <v>147.77000000000001</v>
      </c>
      <c r="D13" s="57">
        <f t="shared" si="4"/>
        <v>21.78</v>
      </c>
      <c r="E13" s="70">
        <v>469</v>
      </c>
      <c r="F13" s="65">
        <v>14.07</v>
      </c>
      <c r="G13" s="70">
        <v>123</v>
      </c>
      <c r="H13" s="71">
        <v>7.38</v>
      </c>
      <c r="I13" s="67"/>
      <c r="J13" s="66">
        <v>0</v>
      </c>
      <c r="K13" s="67">
        <v>2</v>
      </c>
      <c r="L13" s="66">
        <v>0.18</v>
      </c>
      <c r="M13" s="67">
        <v>1</v>
      </c>
      <c r="N13" s="66">
        <v>0.15</v>
      </c>
      <c r="O13" s="67">
        <v>0</v>
      </c>
      <c r="P13" s="66">
        <v>0</v>
      </c>
      <c r="Q13" s="68">
        <v>125.99</v>
      </c>
    </row>
    <row r="14" spans="1:17" s="34" customFormat="1" ht="27.95" customHeight="1">
      <c r="A14" s="69" t="s">
        <v>35</v>
      </c>
      <c r="B14" s="63" t="s">
        <v>36</v>
      </c>
      <c r="C14" s="57">
        <f t="shared" si="3"/>
        <v>173.48</v>
      </c>
      <c r="D14" s="57">
        <f t="shared" si="4"/>
        <v>29.94</v>
      </c>
      <c r="E14" s="70">
        <v>260</v>
      </c>
      <c r="F14" s="65">
        <v>7.8</v>
      </c>
      <c r="G14" s="70">
        <v>335</v>
      </c>
      <c r="H14" s="71">
        <v>20.100000000000001</v>
      </c>
      <c r="I14" s="67">
        <v>2</v>
      </c>
      <c r="J14" s="66">
        <v>0.06</v>
      </c>
      <c r="K14" s="67">
        <v>2</v>
      </c>
      <c r="L14" s="66">
        <v>0.18</v>
      </c>
      <c r="M14" s="67">
        <v>12</v>
      </c>
      <c r="N14" s="66">
        <v>1.8</v>
      </c>
      <c r="O14" s="67">
        <v>0</v>
      </c>
      <c r="P14" s="66">
        <v>0</v>
      </c>
      <c r="Q14" s="68">
        <v>143.54</v>
      </c>
    </row>
    <row r="15" spans="1:17" s="34" customFormat="1" ht="27.95" customHeight="1">
      <c r="A15" s="69" t="s">
        <v>37</v>
      </c>
      <c r="B15" s="63" t="s">
        <v>38</v>
      </c>
      <c r="C15" s="57">
        <f t="shared" si="3"/>
        <v>30.99</v>
      </c>
      <c r="D15" s="57">
        <f t="shared" si="4"/>
        <v>30.99</v>
      </c>
      <c r="E15" s="70">
        <v>23</v>
      </c>
      <c r="F15" s="65">
        <v>0.69</v>
      </c>
      <c r="G15" s="70">
        <v>486</v>
      </c>
      <c r="H15" s="71">
        <v>29.16</v>
      </c>
      <c r="I15" s="67">
        <v>1</v>
      </c>
      <c r="J15" s="66">
        <v>0.03</v>
      </c>
      <c r="K15" s="67">
        <v>4</v>
      </c>
      <c r="L15" s="66">
        <v>0.36</v>
      </c>
      <c r="M15" s="67">
        <v>5</v>
      </c>
      <c r="N15" s="66">
        <v>0.75</v>
      </c>
      <c r="O15" s="67">
        <v>0</v>
      </c>
      <c r="P15" s="66">
        <v>0</v>
      </c>
      <c r="Q15" s="68"/>
    </row>
    <row r="16" spans="1:17" s="34" customFormat="1" ht="27.95" customHeight="1">
      <c r="A16" s="69" t="s">
        <v>39</v>
      </c>
      <c r="B16" s="63" t="s">
        <v>40</v>
      </c>
      <c r="C16" s="57">
        <f t="shared" si="3"/>
        <v>148.36000000000001</v>
      </c>
      <c r="D16" s="57">
        <f t="shared" si="4"/>
        <v>49.65</v>
      </c>
      <c r="E16" s="70">
        <v>1017</v>
      </c>
      <c r="F16" s="65">
        <v>30.51</v>
      </c>
      <c r="G16" s="70">
        <v>319</v>
      </c>
      <c r="H16" s="71">
        <v>19.14</v>
      </c>
      <c r="I16" s="67"/>
      <c r="J16" s="66">
        <v>0</v>
      </c>
      <c r="K16" s="67"/>
      <c r="L16" s="66">
        <v>0</v>
      </c>
      <c r="M16" s="67"/>
      <c r="N16" s="66">
        <v>0</v>
      </c>
      <c r="O16" s="67">
        <v>0</v>
      </c>
      <c r="P16" s="66">
        <v>0</v>
      </c>
      <c r="Q16" s="68">
        <v>98.71</v>
      </c>
    </row>
    <row r="17" spans="1:17" s="34" customFormat="1" ht="27.95" customHeight="1">
      <c r="A17" s="69" t="s">
        <v>41</v>
      </c>
      <c r="B17" s="63" t="s">
        <v>42</v>
      </c>
      <c r="C17" s="57">
        <f t="shared" si="3"/>
        <v>779.49</v>
      </c>
      <c r="D17" s="57">
        <f t="shared" si="4"/>
        <v>158.72999999999999</v>
      </c>
      <c r="E17" s="70">
        <v>4500</v>
      </c>
      <c r="F17" s="65">
        <v>135</v>
      </c>
      <c r="G17" s="70">
        <v>380</v>
      </c>
      <c r="H17" s="71">
        <v>22.8</v>
      </c>
      <c r="I17" s="67">
        <v>1</v>
      </c>
      <c r="J17" s="66">
        <v>0.03</v>
      </c>
      <c r="K17" s="67">
        <v>10</v>
      </c>
      <c r="L17" s="66">
        <v>0.9</v>
      </c>
      <c r="M17" s="67"/>
      <c r="N17" s="66">
        <v>0</v>
      </c>
      <c r="O17" s="67">
        <v>0</v>
      </c>
      <c r="P17" s="66">
        <v>0</v>
      </c>
      <c r="Q17" s="68">
        <v>620.76</v>
      </c>
    </row>
    <row r="18" spans="1:17" s="34" customFormat="1" ht="27.95" customHeight="1">
      <c r="A18" s="69" t="s">
        <v>43</v>
      </c>
      <c r="B18" s="63" t="s">
        <v>44</v>
      </c>
      <c r="C18" s="57">
        <f t="shared" si="3"/>
        <v>279.52</v>
      </c>
      <c r="D18" s="57">
        <f t="shared" si="4"/>
        <v>160.47</v>
      </c>
      <c r="E18" s="70">
        <f>2539-544</f>
        <v>1995</v>
      </c>
      <c r="F18" s="65">
        <v>59.85</v>
      </c>
      <c r="G18" s="70">
        <f>1048+544</f>
        <v>1592</v>
      </c>
      <c r="H18" s="71">
        <v>95.52</v>
      </c>
      <c r="I18" s="67"/>
      <c r="J18" s="66">
        <v>0</v>
      </c>
      <c r="K18" s="67"/>
      <c r="L18" s="66">
        <v>0</v>
      </c>
      <c r="M18" s="67"/>
      <c r="N18" s="66">
        <v>0</v>
      </c>
      <c r="O18" s="67">
        <v>5</v>
      </c>
      <c r="P18" s="66">
        <v>5.0999999999999996</v>
      </c>
      <c r="Q18" s="68">
        <v>119.05</v>
      </c>
    </row>
    <row r="19" spans="1:17" s="35" customFormat="1" ht="27.95" customHeight="1">
      <c r="A19" s="72" t="s">
        <v>45</v>
      </c>
      <c r="B19" s="73" t="s">
        <v>46</v>
      </c>
      <c r="C19" s="57">
        <f>SUM(C20:C30)</f>
        <v>3157.91</v>
      </c>
      <c r="D19" s="57">
        <f>SUM(D20:D30)</f>
        <v>1127.0999999999999</v>
      </c>
      <c r="E19" s="58">
        <f>SUM(E20:E30)</f>
        <v>17661</v>
      </c>
      <c r="F19" s="59">
        <f>SUM(F20:F30)</f>
        <v>529.83000000000004</v>
      </c>
      <c r="G19" s="58">
        <f>SUM(G20:G30)</f>
        <v>9190</v>
      </c>
      <c r="H19" s="57">
        <f t="shared" ref="H19:Q19" si="5">SUM(H20:H30)</f>
        <v>551.4</v>
      </c>
      <c r="I19" s="58">
        <f t="shared" si="5"/>
        <v>26</v>
      </c>
      <c r="J19" s="57">
        <f t="shared" si="5"/>
        <v>0.78</v>
      </c>
      <c r="K19" s="58">
        <f t="shared" si="5"/>
        <v>92</v>
      </c>
      <c r="L19" s="57">
        <f t="shared" si="5"/>
        <v>8.2799999999999994</v>
      </c>
      <c r="M19" s="58">
        <f t="shared" si="5"/>
        <v>225</v>
      </c>
      <c r="N19" s="57">
        <f t="shared" si="5"/>
        <v>33.75</v>
      </c>
      <c r="O19" s="58">
        <f t="shared" si="5"/>
        <v>3</v>
      </c>
      <c r="P19" s="57">
        <f t="shared" si="5"/>
        <v>3.06</v>
      </c>
      <c r="Q19" s="57">
        <f t="shared" si="5"/>
        <v>2030.81</v>
      </c>
    </row>
    <row r="20" spans="1:17" s="34" customFormat="1" ht="27.95" customHeight="1">
      <c r="A20" s="69" t="s">
        <v>47</v>
      </c>
      <c r="B20" s="63" t="s">
        <v>48</v>
      </c>
      <c r="C20" s="57">
        <f>F20+H20+J20+L20+N20+P20+Q20</f>
        <v>15.42</v>
      </c>
      <c r="D20" s="57">
        <f t="shared" si="4"/>
        <v>15.42</v>
      </c>
      <c r="E20" s="70">
        <v>25</v>
      </c>
      <c r="F20" s="74">
        <v>0.75</v>
      </c>
      <c r="G20" s="70">
        <v>218</v>
      </c>
      <c r="H20" s="71">
        <v>13.08</v>
      </c>
      <c r="I20" s="67">
        <v>1</v>
      </c>
      <c r="J20" s="66">
        <v>0.03</v>
      </c>
      <c r="K20" s="67">
        <v>4</v>
      </c>
      <c r="L20" s="66">
        <v>0.36</v>
      </c>
      <c r="M20" s="67">
        <v>8</v>
      </c>
      <c r="N20" s="66">
        <v>1.2</v>
      </c>
      <c r="O20" s="67">
        <v>0</v>
      </c>
      <c r="P20" s="66">
        <v>0</v>
      </c>
      <c r="Q20" s="68"/>
    </row>
    <row r="21" spans="1:17" s="34" customFormat="1" ht="27.95" customHeight="1">
      <c r="A21" s="69" t="s">
        <v>49</v>
      </c>
      <c r="B21" s="63" t="s">
        <v>50</v>
      </c>
      <c r="C21" s="57">
        <f t="shared" ref="C21:C30" si="6">F21+H21+J21+L21+N21+P21+Q21</f>
        <v>501.42</v>
      </c>
      <c r="D21" s="57">
        <f t="shared" si="4"/>
        <v>83.79</v>
      </c>
      <c r="E21" s="70">
        <v>5</v>
      </c>
      <c r="F21" s="74">
        <v>0.15</v>
      </c>
      <c r="G21" s="70">
        <v>1299</v>
      </c>
      <c r="H21" s="71">
        <v>77.94</v>
      </c>
      <c r="I21" s="67">
        <v>3</v>
      </c>
      <c r="J21" s="66">
        <v>0.09</v>
      </c>
      <c r="K21" s="67">
        <v>9</v>
      </c>
      <c r="L21" s="66">
        <v>0.81</v>
      </c>
      <c r="M21" s="67">
        <v>32</v>
      </c>
      <c r="N21" s="66">
        <v>4.8</v>
      </c>
      <c r="O21" s="67">
        <v>0</v>
      </c>
      <c r="P21" s="66">
        <v>0</v>
      </c>
      <c r="Q21" s="68">
        <v>417.63</v>
      </c>
    </row>
    <row r="22" spans="1:17" s="34" customFormat="1" ht="27.95" customHeight="1">
      <c r="A22" s="69" t="s">
        <v>51</v>
      </c>
      <c r="B22" s="63" t="s">
        <v>52</v>
      </c>
      <c r="C22" s="57">
        <f t="shared" si="6"/>
        <v>323.38</v>
      </c>
      <c r="D22" s="57">
        <f t="shared" si="4"/>
        <v>66.48</v>
      </c>
      <c r="E22" s="70">
        <v>84</v>
      </c>
      <c r="F22" s="74">
        <v>2.52</v>
      </c>
      <c r="G22" s="70">
        <v>1004</v>
      </c>
      <c r="H22" s="71">
        <v>60.24</v>
      </c>
      <c r="I22" s="67"/>
      <c r="J22" s="66">
        <v>0</v>
      </c>
      <c r="K22" s="67">
        <v>8</v>
      </c>
      <c r="L22" s="66">
        <v>0.72</v>
      </c>
      <c r="M22" s="67">
        <v>20</v>
      </c>
      <c r="N22" s="66">
        <v>3</v>
      </c>
      <c r="O22" s="67">
        <v>0</v>
      </c>
      <c r="P22" s="66">
        <v>0</v>
      </c>
      <c r="Q22" s="68">
        <v>256.89999999999998</v>
      </c>
    </row>
    <row r="23" spans="1:17" s="34" customFormat="1" ht="27.95" customHeight="1">
      <c r="A23" s="69" t="s">
        <v>53</v>
      </c>
      <c r="B23" s="63" t="s">
        <v>54</v>
      </c>
      <c r="C23" s="57">
        <f t="shared" si="6"/>
        <v>1432.26</v>
      </c>
      <c r="D23" s="57">
        <f t="shared" si="4"/>
        <v>595.5</v>
      </c>
      <c r="E23" s="70">
        <v>15893</v>
      </c>
      <c r="F23" s="74">
        <v>476.79</v>
      </c>
      <c r="G23" s="70">
        <v>1835</v>
      </c>
      <c r="H23" s="71">
        <v>110.1</v>
      </c>
      <c r="I23" s="67">
        <v>17</v>
      </c>
      <c r="J23" s="66">
        <v>0.51</v>
      </c>
      <c r="K23" s="67">
        <v>30</v>
      </c>
      <c r="L23" s="66">
        <v>2.7</v>
      </c>
      <c r="M23" s="67">
        <v>36</v>
      </c>
      <c r="N23" s="66">
        <v>5.4</v>
      </c>
      <c r="O23" s="67">
        <v>0</v>
      </c>
      <c r="P23" s="66">
        <v>0</v>
      </c>
      <c r="Q23" s="68">
        <v>836.76</v>
      </c>
    </row>
    <row r="24" spans="1:17" s="34" customFormat="1" ht="27.95" customHeight="1">
      <c r="A24" s="69" t="s">
        <v>55</v>
      </c>
      <c r="B24" s="63" t="s">
        <v>56</v>
      </c>
      <c r="C24" s="57">
        <f t="shared" si="6"/>
        <v>431.17</v>
      </c>
      <c r="D24" s="57">
        <f t="shared" si="4"/>
        <v>67.319999999999993</v>
      </c>
      <c r="E24" s="70">
        <v>1072</v>
      </c>
      <c r="F24" s="74">
        <v>32.159999999999997</v>
      </c>
      <c r="G24" s="70">
        <v>551</v>
      </c>
      <c r="H24" s="71">
        <v>33.06</v>
      </c>
      <c r="I24" s="67">
        <v>1</v>
      </c>
      <c r="J24" s="66">
        <v>0.03</v>
      </c>
      <c r="K24" s="67">
        <v>3</v>
      </c>
      <c r="L24" s="66">
        <v>0.27</v>
      </c>
      <c r="M24" s="67">
        <v>12</v>
      </c>
      <c r="N24" s="66">
        <v>1.8</v>
      </c>
      <c r="O24" s="67">
        <v>0</v>
      </c>
      <c r="P24" s="66">
        <v>0</v>
      </c>
      <c r="Q24" s="68">
        <v>363.85</v>
      </c>
    </row>
    <row r="25" spans="1:17" s="34" customFormat="1" ht="27.95" customHeight="1">
      <c r="A25" s="69" t="s">
        <v>57</v>
      </c>
      <c r="B25" s="63" t="s">
        <v>58</v>
      </c>
      <c r="C25" s="57">
        <f t="shared" si="6"/>
        <v>22.29</v>
      </c>
      <c r="D25" s="57">
        <f t="shared" si="4"/>
        <v>22.29</v>
      </c>
      <c r="E25" s="70">
        <v>0</v>
      </c>
      <c r="F25" s="74">
        <v>0</v>
      </c>
      <c r="G25" s="70">
        <v>337</v>
      </c>
      <c r="H25" s="71">
        <v>20.22</v>
      </c>
      <c r="I25" s="67"/>
      <c r="J25" s="66">
        <v>0</v>
      </c>
      <c r="K25" s="67">
        <v>3</v>
      </c>
      <c r="L25" s="66">
        <v>0.27</v>
      </c>
      <c r="M25" s="67">
        <v>12</v>
      </c>
      <c r="N25" s="66">
        <v>1.8</v>
      </c>
      <c r="O25" s="67">
        <v>0</v>
      </c>
      <c r="P25" s="66">
        <v>0</v>
      </c>
      <c r="Q25" s="68"/>
    </row>
    <row r="26" spans="1:17" s="34" customFormat="1" ht="27.95" customHeight="1">
      <c r="A26" s="69" t="s">
        <v>59</v>
      </c>
      <c r="B26" s="63" t="s">
        <v>60</v>
      </c>
      <c r="C26" s="57">
        <f t="shared" si="6"/>
        <v>211.41</v>
      </c>
      <c r="D26" s="57">
        <f t="shared" si="4"/>
        <v>55.74</v>
      </c>
      <c r="E26" s="70">
        <v>240</v>
      </c>
      <c r="F26" s="74">
        <v>7.2</v>
      </c>
      <c r="G26" s="70">
        <v>752</v>
      </c>
      <c r="H26" s="71">
        <v>45.12</v>
      </c>
      <c r="I26" s="67"/>
      <c r="J26" s="66">
        <v>0</v>
      </c>
      <c r="K26" s="67">
        <v>8</v>
      </c>
      <c r="L26" s="66">
        <v>0.72</v>
      </c>
      <c r="M26" s="67">
        <v>18</v>
      </c>
      <c r="N26" s="66">
        <v>2.7</v>
      </c>
      <c r="O26" s="67">
        <v>0</v>
      </c>
      <c r="P26" s="66">
        <v>0</v>
      </c>
      <c r="Q26" s="68">
        <v>155.66999999999999</v>
      </c>
    </row>
    <row r="27" spans="1:17" s="34" customFormat="1" ht="27.95" customHeight="1">
      <c r="A27" s="69" t="s">
        <v>61</v>
      </c>
      <c r="B27" s="63" t="s">
        <v>62</v>
      </c>
      <c r="C27" s="57">
        <f t="shared" si="6"/>
        <v>15.42</v>
      </c>
      <c r="D27" s="57">
        <f t="shared" si="4"/>
        <v>15.42</v>
      </c>
      <c r="E27" s="70">
        <v>10</v>
      </c>
      <c r="F27" s="74">
        <v>0.3</v>
      </c>
      <c r="G27" s="70">
        <v>238</v>
      </c>
      <c r="H27" s="71">
        <v>14.28</v>
      </c>
      <c r="I27" s="67"/>
      <c r="J27" s="66">
        <v>0</v>
      </c>
      <c r="K27" s="67">
        <v>1</v>
      </c>
      <c r="L27" s="66">
        <v>0.09</v>
      </c>
      <c r="M27" s="67">
        <v>5</v>
      </c>
      <c r="N27" s="66">
        <v>0.75</v>
      </c>
      <c r="O27" s="67">
        <v>0</v>
      </c>
      <c r="P27" s="66">
        <v>0</v>
      </c>
      <c r="Q27" s="68"/>
    </row>
    <row r="28" spans="1:17" s="34" customFormat="1" ht="27.95" customHeight="1">
      <c r="A28" s="69" t="s">
        <v>63</v>
      </c>
      <c r="B28" s="63" t="s">
        <v>64</v>
      </c>
      <c r="C28" s="57">
        <f t="shared" si="6"/>
        <v>85.26</v>
      </c>
      <c r="D28" s="57">
        <f t="shared" si="4"/>
        <v>85.26</v>
      </c>
      <c r="E28" s="70">
        <v>241</v>
      </c>
      <c r="F28" s="74">
        <v>7.23</v>
      </c>
      <c r="G28" s="70">
        <v>1146</v>
      </c>
      <c r="H28" s="71">
        <v>68.760000000000005</v>
      </c>
      <c r="I28" s="67">
        <v>1</v>
      </c>
      <c r="J28" s="66">
        <v>0.03</v>
      </c>
      <c r="K28" s="67">
        <v>12</v>
      </c>
      <c r="L28" s="66">
        <v>1.08</v>
      </c>
      <c r="M28" s="67">
        <v>34</v>
      </c>
      <c r="N28" s="66">
        <v>5.0999999999999996</v>
      </c>
      <c r="O28" s="67">
        <v>3</v>
      </c>
      <c r="P28" s="66">
        <v>3.06</v>
      </c>
      <c r="Q28" s="68"/>
    </row>
    <row r="29" spans="1:17" s="34" customFormat="1" ht="27.95" customHeight="1">
      <c r="A29" s="69" t="s">
        <v>65</v>
      </c>
      <c r="B29" s="63" t="s">
        <v>66</v>
      </c>
      <c r="C29" s="57">
        <f t="shared" si="6"/>
        <v>74.34</v>
      </c>
      <c r="D29" s="57">
        <f t="shared" si="4"/>
        <v>74.34</v>
      </c>
      <c r="E29" s="70">
        <v>22</v>
      </c>
      <c r="F29" s="74">
        <v>0.66</v>
      </c>
      <c r="G29" s="70">
        <v>1137</v>
      </c>
      <c r="H29" s="71">
        <v>68.22</v>
      </c>
      <c r="I29" s="67"/>
      <c r="J29" s="66">
        <v>0</v>
      </c>
      <c r="K29" s="67">
        <v>9</v>
      </c>
      <c r="L29" s="66">
        <v>0.81</v>
      </c>
      <c r="M29" s="67">
        <v>31</v>
      </c>
      <c r="N29" s="66">
        <v>4.6500000000000004</v>
      </c>
      <c r="O29" s="67">
        <v>0</v>
      </c>
      <c r="P29" s="66">
        <v>0</v>
      </c>
      <c r="Q29" s="68"/>
    </row>
    <row r="30" spans="1:17" s="34" customFormat="1" ht="27.95" customHeight="1">
      <c r="A30" s="69" t="s">
        <v>67</v>
      </c>
      <c r="B30" s="63" t="s">
        <v>68</v>
      </c>
      <c r="C30" s="57">
        <f t="shared" si="6"/>
        <v>45.54</v>
      </c>
      <c r="D30" s="57">
        <f t="shared" si="4"/>
        <v>45.54</v>
      </c>
      <c r="E30" s="70">
        <v>69</v>
      </c>
      <c r="F30" s="74">
        <v>2.0699999999999998</v>
      </c>
      <c r="G30" s="70">
        <v>673</v>
      </c>
      <c r="H30" s="71">
        <v>40.380000000000003</v>
      </c>
      <c r="I30" s="67">
        <v>3</v>
      </c>
      <c r="J30" s="66">
        <v>0.09</v>
      </c>
      <c r="K30" s="67">
        <v>5</v>
      </c>
      <c r="L30" s="66">
        <v>0.45</v>
      </c>
      <c r="M30" s="67">
        <v>17</v>
      </c>
      <c r="N30" s="66">
        <v>2.5499999999999998</v>
      </c>
      <c r="O30" s="67">
        <v>0</v>
      </c>
      <c r="P30" s="66">
        <v>0</v>
      </c>
      <c r="Q30" s="68"/>
    </row>
    <row r="31" spans="1:17" s="35" customFormat="1" ht="27.95" customHeight="1">
      <c r="A31" s="72" t="s">
        <v>69</v>
      </c>
      <c r="B31" s="61" t="s">
        <v>70</v>
      </c>
      <c r="C31" s="57">
        <f>SUM(C32:C38)</f>
        <v>3241.64</v>
      </c>
      <c r="D31" s="57">
        <f>SUM(D32:D38)</f>
        <v>1267.8900000000001</v>
      </c>
      <c r="E31" s="58">
        <f>SUM(E32:E38)</f>
        <v>21898</v>
      </c>
      <c r="F31" s="59">
        <f>SUM(F32:F38)</f>
        <v>656.94</v>
      </c>
      <c r="G31" s="58">
        <f>SUM(G32:G38)</f>
        <v>9744</v>
      </c>
      <c r="H31" s="57">
        <f t="shared" ref="H31:Q31" si="7">SUM(H32:H38)</f>
        <v>584.64</v>
      </c>
      <c r="I31" s="58">
        <f t="shared" si="7"/>
        <v>7</v>
      </c>
      <c r="J31" s="57">
        <f t="shared" si="7"/>
        <v>0.21</v>
      </c>
      <c r="K31" s="58">
        <f t="shared" si="7"/>
        <v>37</v>
      </c>
      <c r="L31" s="57">
        <f t="shared" si="7"/>
        <v>3.33</v>
      </c>
      <c r="M31" s="58">
        <f t="shared" si="7"/>
        <v>145</v>
      </c>
      <c r="N31" s="57">
        <f t="shared" si="7"/>
        <v>21.75</v>
      </c>
      <c r="O31" s="58">
        <f t="shared" si="7"/>
        <v>1</v>
      </c>
      <c r="P31" s="57">
        <f t="shared" si="7"/>
        <v>1.02</v>
      </c>
      <c r="Q31" s="57">
        <f t="shared" si="7"/>
        <v>1973.75</v>
      </c>
    </row>
    <row r="32" spans="1:17" s="34" customFormat="1" ht="27.95" customHeight="1">
      <c r="A32" s="69" t="s">
        <v>71</v>
      </c>
      <c r="B32" s="75" t="s">
        <v>72</v>
      </c>
      <c r="C32" s="57">
        <f>F32+H32+J32+L32+N32+P32+Q32</f>
        <v>302.79000000000002</v>
      </c>
      <c r="D32" s="57">
        <f t="shared" si="4"/>
        <v>81.36</v>
      </c>
      <c r="E32" s="67">
        <v>1005</v>
      </c>
      <c r="F32" s="76">
        <v>30.15</v>
      </c>
      <c r="G32" s="67">
        <v>783</v>
      </c>
      <c r="H32" s="66">
        <v>46.98</v>
      </c>
      <c r="I32" s="67">
        <v>1</v>
      </c>
      <c r="J32" s="66">
        <v>0.03</v>
      </c>
      <c r="K32" s="67">
        <v>5</v>
      </c>
      <c r="L32" s="66">
        <v>0.45</v>
      </c>
      <c r="M32" s="67">
        <v>25</v>
      </c>
      <c r="N32" s="66">
        <v>3.75</v>
      </c>
      <c r="O32" s="67">
        <v>0</v>
      </c>
      <c r="P32" s="66">
        <v>0</v>
      </c>
      <c r="Q32" s="68">
        <v>221.43</v>
      </c>
    </row>
    <row r="33" spans="1:17" s="34" customFormat="1" ht="27.95" customHeight="1">
      <c r="A33" s="69" t="s">
        <v>73</v>
      </c>
      <c r="B33" s="75" t="s">
        <v>74</v>
      </c>
      <c r="C33" s="57">
        <f t="shared" ref="C33:C38" si="8">F33+H33+J33+L33+N33+P33+Q33</f>
        <v>320.18</v>
      </c>
      <c r="D33" s="57">
        <f t="shared" si="4"/>
        <v>112.32</v>
      </c>
      <c r="E33" s="70">
        <v>1825</v>
      </c>
      <c r="F33" s="76">
        <v>54.75</v>
      </c>
      <c r="G33" s="70">
        <v>873</v>
      </c>
      <c r="H33" s="66">
        <v>52.38</v>
      </c>
      <c r="I33" s="67">
        <v>4</v>
      </c>
      <c r="J33" s="66">
        <v>0.12</v>
      </c>
      <c r="K33" s="67">
        <v>13</v>
      </c>
      <c r="L33" s="66">
        <v>1.17</v>
      </c>
      <c r="M33" s="67">
        <v>26</v>
      </c>
      <c r="N33" s="66">
        <v>3.9</v>
      </c>
      <c r="O33" s="67">
        <v>0</v>
      </c>
      <c r="P33" s="66">
        <v>0</v>
      </c>
      <c r="Q33" s="68">
        <v>207.86</v>
      </c>
    </row>
    <row r="34" spans="1:17" s="34" customFormat="1" ht="27.95" customHeight="1">
      <c r="A34" s="69" t="s">
        <v>75</v>
      </c>
      <c r="B34" s="75" t="s">
        <v>76</v>
      </c>
      <c r="C34" s="57">
        <f t="shared" si="8"/>
        <v>453.12</v>
      </c>
      <c r="D34" s="57">
        <f t="shared" si="4"/>
        <v>250.86</v>
      </c>
      <c r="E34" s="70">
        <f>3978-3034</f>
        <v>944</v>
      </c>
      <c r="F34" s="76">
        <v>28.32</v>
      </c>
      <c r="G34" s="70">
        <f>645+3034</f>
        <v>3679</v>
      </c>
      <c r="H34" s="66">
        <v>220.74</v>
      </c>
      <c r="I34" s="67"/>
      <c r="J34" s="66">
        <v>0</v>
      </c>
      <c r="K34" s="67"/>
      <c r="L34" s="66">
        <v>0</v>
      </c>
      <c r="M34" s="67">
        <v>12</v>
      </c>
      <c r="N34" s="66">
        <v>1.8</v>
      </c>
      <c r="O34" s="67">
        <v>0</v>
      </c>
      <c r="P34" s="66">
        <v>0</v>
      </c>
      <c r="Q34" s="68">
        <v>202.26</v>
      </c>
    </row>
    <row r="35" spans="1:17" s="34" customFormat="1" ht="27.95" customHeight="1">
      <c r="A35" s="69" t="s">
        <v>77</v>
      </c>
      <c r="B35" s="75" t="s">
        <v>78</v>
      </c>
      <c r="C35" s="57">
        <f t="shared" si="8"/>
        <v>304.69</v>
      </c>
      <c r="D35" s="57">
        <f t="shared" si="4"/>
        <v>89.76</v>
      </c>
      <c r="E35" s="70">
        <f>388-131</f>
        <v>257</v>
      </c>
      <c r="F35" s="76">
        <v>7.71</v>
      </c>
      <c r="G35" s="70">
        <f>1123+131</f>
        <v>1254</v>
      </c>
      <c r="H35" s="66">
        <v>75.239999999999995</v>
      </c>
      <c r="I35" s="67"/>
      <c r="J35" s="66">
        <v>0</v>
      </c>
      <c r="K35" s="67">
        <v>6</v>
      </c>
      <c r="L35" s="66">
        <v>0.54</v>
      </c>
      <c r="M35" s="67">
        <v>35</v>
      </c>
      <c r="N35" s="66">
        <v>5.25</v>
      </c>
      <c r="O35" s="67">
        <v>1</v>
      </c>
      <c r="P35" s="66">
        <v>1.02</v>
      </c>
      <c r="Q35" s="68">
        <v>214.93</v>
      </c>
    </row>
    <row r="36" spans="1:17" s="34" customFormat="1" ht="27.95" customHeight="1">
      <c r="A36" s="69" t="s">
        <v>79</v>
      </c>
      <c r="B36" s="75" t="s">
        <v>80</v>
      </c>
      <c r="C36" s="57">
        <f t="shared" si="8"/>
        <v>542.29999999999995</v>
      </c>
      <c r="D36" s="57">
        <f t="shared" si="4"/>
        <v>152.58000000000001</v>
      </c>
      <c r="E36" s="70">
        <v>1096</v>
      </c>
      <c r="F36" s="76">
        <v>32.880000000000003</v>
      </c>
      <c r="G36" s="70">
        <v>1876</v>
      </c>
      <c r="H36" s="66">
        <v>112.56</v>
      </c>
      <c r="I36" s="67">
        <v>2</v>
      </c>
      <c r="J36" s="66">
        <v>0.06</v>
      </c>
      <c r="K36" s="67">
        <v>12</v>
      </c>
      <c r="L36" s="66">
        <v>1.08</v>
      </c>
      <c r="M36" s="67">
        <v>40</v>
      </c>
      <c r="N36" s="66">
        <v>6</v>
      </c>
      <c r="O36" s="67">
        <v>0</v>
      </c>
      <c r="P36" s="66">
        <v>0</v>
      </c>
      <c r="Q36" s="68">
        <v>389.72</v>
      </c>
    </row>
    <row r="37" spans="1:17" s="34" customFormat="1" ht="27.95" customHeight="1">
      <c r="A37" s="69" t="s">
        <v>81</v>
      </c>
      <c r="B37" s="75" t="s">
        <v>82</v>
      </c>
      <c r="C37" s="57">
        <f t="shared" si="8"/>
        <v>986.94</v>
      </c>
      <c r="D37" s="57">
        <f t="shared" si="4"/>
        <v>537.29999999999995</v>
      </c>
      <c r="E37" s="70">
        <v>16760</v>
      </c>
      <c r="F37" s="76">
        <v>502.8</v>
      </c>
      <c r="G37" s="70">
        <v>566</v>
      </c>
      <c r="H37" s="66">
        <v>33.96</v>
      </c>
      <c r="I37" s="67"/>
      <c r="J37" s="66">
        <v>0</v>
      </c>
      <c r="K37" s="67">
        <v>1</v>
      </c>
      <c r="L37" s="66">
        <v>0.09</v>
      </c>
      <c r="M37" s="67">
        <v>3</v>
      </c>
      <c r="N37" s="66">
        <v>0.45</v>
      </c>
      <c r="O37" s="67">
        <v>0</v>
      </c>
      <c r="P37" s="66">
        <v>0</v>
      </c>
      <c r="Q37" s="68">
        <v>449.64</v>
      </c>
    </row>
    <row r="38" spans="1:17" s="34" customFormat="1" ht="27.95" customHeight="1">
      <c r="A38" s="69" t="s">
        <v>83</v>
      </c>
      <c r="B38" s="63" t="s">
        <v>84</v>
      </c>
      <c r="C38" s="57">
        <f t="shared" si="8"/>
        <v>331.62</v>
      </c>
      <c r="D38" s="57">
        <f t="shared" si="4"/>
        <v>43.71</v>
      </c>
      <c r="E38" s="70">
        <f>631-620</f>
        <v>11</v>
      </c>
      <c r="F38" s="76">
        <v>0.33</v>
      </c>
      <c r="G38" s="70">
        <f>93+620</f>
        <v>713</v>
      </c>
      <c r="H38" s="66">
        <v>42.78</v>
      </c>
      <c r="I38" s="67"/>
      <c r="J38" s="66">
        <v>0</v>
      </c>
      <c r="K38" s="67"/>
      <c r="L38" s="66">
        <v>0</v>
      </c>
      <c r="M38" s="67">
        <v>4</v>
      </c>
      <c r="N38" s="66">
        <v>0.6</v>
      </c>
      <c r="O38" s="67">
        <v>0</v>
      </c>
      <c r="P38" s="66">
        <v>0</v>
      </c>
      <c r="Q38" s="68">
        <v>287.91000000000003</v>
      </c>
    </row>
    <row r="39" spans="1:17" s="35" customFormat="1" ht="27.95" customHeight="1">
      <c r="A39" s="72" t="s">
        <v>85</v>
      </c>
      <c r="B39" s="73" t="s">
        <v>86</v>
      </c>
      <c r="C39" s="57">
        <f t="shared" ref="C39:H39" si="9">SUM(C40:C46)</f>
        <v>1579.24</v>
      </c>
      <c r="D39" s="57">
        <f t="shared" si="9"/>
        <v>310.32</v>
      </c>
      <c r="E39" s="58">
        <f t="shared" si="9"/>
        <v>2934</v>
      </c>
      <c r="F39" s="59">
        <f t="shared" si="9"/>
        <v>88.02</v>
      </c>
      <c r="G39" s="58">
        <f t="shared" si="9"/>
        <v>3355</v>
      </c>
      <c r="H39" s="57">
        <f t="shared" si="9"/>
        <v>201.3</v>
      </c>
      <c r="I39" s="58">
        <f t="shared" ref="I39:Q39" si="10">SUM(I40:I46)</f>
        <v>1</v>
      </c>
      <c r="J39" s="57">
        <f t="shared" si="10"/>
        <v>0.03</v>
      </c>
      <c r="K39" s="58">
        <f t="shared" si="10"/>
        <v>20</v>
      </c>
      <c r="L39" s="57">
        <f t="shared" si="10"/>
        <v>1.8</v>
      </c>
      <c r="M39" s="58">
        <f t="shared" si="10"/>
        <v>87</v>
      </c>
      <c r="N39" s="57">
        <f t="shared" si="10"/>
        <v>13.05</v>
      </c>
      <c r="O39" s="58">
        <f t="shared" si="10"/>
        <v>6</v>
      </c>
      <c r="P39" s="57">
        <f t="shared" si="10"/>
        <v>6.12</v>
      </c>
      <c r="Q39" s="57">
        <f t="shared" si="10"/>
        <v>1268.92</v>
      </c>
    </row>
    <row r="40" spans="1:17" s="34" customFormat="1" ht="27.95" customHeight="1">
      <c r="A40" s="69" t="s">
        <v>87</v>
      </c>
      <c r="B40" s="75" t="s">
        <v>88</v>
      </c>
      <c r="C40" s="57">
        <f>F40+H40+J40+L40+N40+P40+Q40</f>
        <v>127.96</v>
      </c>
      <c r="D40" s="57">
        <f t="shared" si="4"/>
        <v>24.39</v>
      </c>
      <c r="E40" s="67">
        <v>117</v>
      </c>
      <c r="F40" s="76">
        <v>3.51</v>
      </c>
      <c r="G40" s="67">
        <v>318</v>
      </c>
      <c r="H40" s="66">
        <v>19.079999999999998</v>
      </c>
      <c r="I40" s="67">
        <v>0</v>
      </c>
      <c r="J40" s="66">
        <v>0</v>
      </c>
      <c r="K40" s="67">
        <v>0</v>
      </c>
      <c r="L40" s="66">
        <v>0</v>
      </c>
      <c r="M40" s="67">
        <v>12</v>
      </c>
      <c r="N40" s="66">
        <v>1.8</v>
      </c>
      <c r="O40" s="67">
        <v>0</v>
      </c>
      <c r="P40" s="66">
        <v>0</v>
      </c>
      <c r="Q40" s="68">
        <v>103.57</v>
      </c>
    </row>
    <row r="41" spans="1:17" s="34" customFormat="1" ht="27.95" customHeight="1">
      <c r="A41" s="69" t="s">
        <v>89</v>
      </c>
      <c r="B41" s="75" t="s">
        <v>90</v>
      </c>
      <c r="C41" s="57">
        <f t="shared" ref="C41:C46" si="11">F41+H41+J41+L41+N41+P41+Q41</f>
        <v>307.23</v>
      </c>
      <c r="D41" s="57">
        <f t="shared" si="4"/>
        <v>97.38</v>
      </c>
      <c r="E41" s="67">
        <v>2485</v>
      </c>
      <c r="F41" s="76">
        <v>74.55</v>
      </c>
      <c r="G41" s="67">
        <v>373</v>
      </c>
      <c r="H41" s="66">
        <v>22.38</v>
      </c>
      <c r="I41" s="67"/>
      <c r="J41" s="66">
        <v>0</v>
      </c>
      <c r="K41" s="67"/>
      <c r="L41" s="66">
        <v>0</v>
      </c>
      <c r="M41" s="67">
        <v>3</v>
      </c>
      <c r="N41" s="66">
        <v>0.45</v>
      </c>
      <c r="O41" s="67">
        <v>0</v>
      </c>
      <c r="P41" s="66">
        <v>0</v>
      </c>
      <c r="Q41" s="68">
        <v>209.85</v>
      </c>
    </row>
    <row r="42" spans="1:17" s="34" customFormat="1" ht="27.95" customHeight="1">
      <c r="A42" s="69" t="s">
        <v>91</v>
      </c>
      <c r="B42" s="75" t="s">
        <v>92</v>
      </c>
      <c r="C42" s="57">
        <f t="shared" si="11"/>
        <v>297.20999999999998</v>
      </c>
      <c r="D42" s="57">
        <f t="shared" si="4"/>
        <v>27.78</v>
      </c>
      <c r="E42" s="67">
        <v>58</v>
      </c>
      <c r="F42" s="76">
        <v>1.74</v>
      </c>
      <c r="G42" s="67">
        <v>329</v>
      </c>
      <c r="H42" s="66">
        <v>19.739999999999998</v>
      </c>
      <c r="I42" s="67"/>
      <c r="J42" s="66">
        <v>0</v>
      </c>
      <c r="K42" s="67"/>
      <c r="L42" s="66">
        <v>0</v>
      </c>
      <c r="M42" s="67">
        <v>8</v>
      </c>
      <c r="N42" s="66">
        <v>1.2</v>
      </c>
      <c r="O42" s="67">
        <v>5</v>
      </c>
      <c r="P42" s="66">
        <v>5.0999999999999996</v>
      </c>
      <c r="Q42" s="68">
        <v>269.43</v>
      </c>
    </row>
    <row r="43" spans="1:17" s="34" customFormat="1" ht="27.95" customHeight="1">
      <c r="A43" s="69" t="s">
        <v>93</v>
      </c>
      <c r="B43" s="75" t="s">
        <v>94</v>
      </c>
      <c r="C43" s="57">
        <f t="shared" si="11"/>
        <v>35.67</v>
      </c>
      <c r="D43" s="57">
        <f t="shared" si="4"/>
        <v>35.67</v>
      </c>
      <c r="E43" s="67">
        <v>21</v>
      </c>
      <c r="F43" s="76">
        <v>0.63</v>
      </c>
      <c r="G43" s="67">
        <v>542</v>
      </c>
      <c r="H43" s="66">
        <v>32.520000000000003</v>
      </c>
      <c r="I43" s="67"/>
      <c r="J43" s="66">
        <v>0</v>
      </c>
      <c r="K43" s="67"/>
      <c r="L43" s="66">
        <v>0</v>
      </c>
      <c r="M43" s="67">
        <v>10</v>
      </c>
      <c r="N43" s="66">
        <v>1.5</v>
      </c>
      <c r="O43" s="67">
        <v>1</v>
      </c>
      <c r="P43" s="66">
        <v>1.02</v>
      </c>
      <c r="Q43" s="68"/>
    </row>
    <row r="44" spans="1:17" s="34" customFormat="1" ht="27.95" customHeight="1">
      <c r="A44" s="69" t="s">
        <v>95</v>
      </c>
      <c r="B44" s="75" t="s">
        <v>96</v>
      </c>
      <c r="C44" s="57">
        <f t="shared" si="11"/>
        <v>344.92</v>
      </c>
      <c r="D44" s="57">
        <f t="shared" si="4"/>
        <v>22.26</v>
      </c>
      <c r="E44" s="67">
        <v>174</v>
      </c>
      <c r="F44" s="76">
        <v>5.22</v>
      </c>
      <c r="G44" s="67">
        <v>265</v>
      </c>
      <c r="H44" s="66">
        <v>15.9</v>
      </c>
      <c r="I44" s="67">
        <v>1</v>
      </c>
      <c r="J44" s="66">
        <v>0.03</v>
      </c>
      <c r="K44" s="67">
        <v>4</v>
      </c>
      <c r="L44" s="66">
        <v>0.36</v>
      </c>
      <c r="M44" s="67">
        <v>5</v>
      </c>
      <c r="N44" s="66">
        <v>0.75</v>
      </c>
      <c r="O44" s="67">
        <v>0</v>
      </c>
      <c r="P44" s="66">
        <v>0</v>
      </c>
      <c r="Q44" s="68">
        <v>322.66000000000003</v>
      </c>
    </row>
    <row r="45" spans="1:17" s="34" customFormat="1" ht="27.95" customHeight="1">
      <c r="A45" s="69" t="s">
        <v>97</v>
      </c>
      <c r="B45" s="75" t="s">
        <v>98</v>
      </c>
      <c r="C45" s="57">
        <f t="shared" si="11"/>
        <v>71.069999999999993</v>
      </c>
      <c r="D45" s="57">
        <f t="shared" si="4"/>
        <v>71.069999999999993</v>
      </c>
      <c r="E45" s="67">
        <v>18</v>
      </c>
      <c r="F45" s="76">
        <v>0.54</v>
      </c>
      <c r="G45" s="67">
        <v>1074</v>
      </c>
      <c r="H45" s="66">
        <v>64.44</v>
      </c>
      <c r="I45" s="67"/>
      <c r="J45" s="66">
        <v>0</v>
      </c>
      <c r="K45" s="67">
        <v>11</v>
      </c>
      <c r="L45" s="66">
        <v>0.99</v>
      </c>
      <c r="M45" s="67">
        <v>34</v>
      </c>
      <c r="N45" s="66">
        <v>5.0999999999999996</v>
      </c>
      <c r="O45" s="67">
        <v>0</v>
      </c>
      <c r="P45" s="66">
        <v>0</v>
      </c>
      <c r="Q45" s="68"/>
    </row>
    <row r="46" spans="1:17" s="34" customFormat="1" ht="27.95" customHeight="1">
      <c r="A46" s="69" t="s">
        <v>99</v>
      </c>
      <c r="B46" s="75" t="s">
        <v>100</v>
      </c>
      <c r="C46" s="57">
        <f t="shared" si="11"/>
        <v>395.18</v>
      </c>
      <c r="D46" s="57">
        <f t="shared" si="4"/>
        <v>31.77</v>
      </c>
      <c r="E46" s="67">
        <v>61</v>
      </c>
      <c r="F46" s="76">
        <v>1.83</v>
      </c>
      <c r="G46" s="67">
        <v>454</v>
      </c>
      <c r="H46" s="66">
        <v>27.24</v>
      </c>
      <c r="I46" s="67"/>
      <c r="J46" s="66">
        <v>0</v>
      </c>
      <c r="K46" s="67">
        <v>5</v>
      </c>
      <c r="L46" s="66">
        <v>0.45</v>
      </c>
      <c r="M46" s="67">
        <v>15</v>
      </c>
      <c r="N46" s="66">
        <v>2.25</v>
      </c>
      <c r="O46" s="67">
        <v>0</v>
      </c>
      <c r="P46" s="66">
        <v>0</v>
      </c>
      <c r="Q46" s="68">
        <v>363.41</v>
      </c>
    </row>
    <row r="47" spans="1:17" s="35" customFormat="1" ht="27.95" customHeight="1">
      <c r="A47" s="72" t="s">
        <v>101</v>
      </c>
      <c r="B47" s="73" t="s">
        <v>102</v>
      </c>
      <c r="C47" s="57">
        <f t="shared" ref="C47:H47" si="12">SUM(C48:C51)</f>
        <v>731.54</v>
      </c>
      <c r="D47" s="57">
        <f t="shared" si="12"/>
        <v>245.55</v>
      </c>
      <c r="E47" s="58">
        <f t="shared" si="12"/>
        <v>3586</v>
      </c>
      <c r="F47" s="59">
        <f t="shared" si="12"/>
        <v>107.58</v>
      </c>
      <c r="G47" s="58">
        <f t="shared" si="12"/>
        <v>2188</v>
      </c>
      <c r="H47" s="57">
        <f t="shared" si="12"/>
        <v>131.28</v>
      </c>
      <c r="I47" s="57">
        <f t="shared" ref="I47:Q47" si="13">SUM(I48:I51)</f>
        <v>1</v>
      </c>
      <c r="J47" s="57">
        <f t="shared" si="13"/>
        <v>0.03</v>
      </c>
      <c r="K47" s="57">
        <f t="shared" si="13"/>
        <v>14</v>
      </c>
      <c r="L47" s="57">
        <f t="shared" si="13"/>
        <v>1.26</v>
      </c>
      <c r="M47" s="57">
        <f t="shared" si="13"/>
        <v>36</v>
      </c>
      <c r="N47" s="57">
        <f t="shared" si="13"/>
        <v>5.4</v>
      </c>
      <c r="O47" s="57">
        <f t="shared" si="13"/>
        <v>0</v>
      </c>
      <c r="P47" s="57">
        <f t="shared" si="13"/>
        <v>0</v>
      </c>
      <c r="Q47" s="57">
        <f t="shared" si="13"/>
        <v>485.99</v>
      </c>
    </row>
    <row r="48" spans="1:17" s="34" customFormat="1" ht="27.95" customHeight="1">
      <c r="A48" s="69" t="s">
        <v>103</v>
      </c>
      <c r="B48" s="75" t="s">
        <v>104</v>
      </c>
      <c r="C48" s="57">
        <f t="shared" ref="C48:C53" si="14">F48+H48+J48+L48+N48+P48+Q48</f>
        <v>112.14</v>
      </c>
      <c r="D48" s="57">
        <f t="shared" si="4"/>
        <v>33.81</v>
      </c>
      <c r="E48" s="67">
        <v>442</v>
      </c>
      <c r="F48" s="76">
        <v>13.26</v>
      </c>
      <c r="G48" s="67">
        <v>327</v>
      </c>
      <c r="H48" s="66">
        <v>19.62</v>
      </c>
      <c r="I48" s="67">
        <v>1</v>
      </c>
      <c r="J48" s="66">
        <v>0.03</v>
      </c>
      <c r="K48" s="67"/>
      <c r="L48" s="66">
        <v>0</v>
      </c>
      <c r="M48" s="67">
        <v>6</v>
      </c>
      <c r="N48" s="66">
        <v>0.9</v>
      </c>
      <c r="O48" s="67">
        <v>0</v>
      </c>
      <c r="P48" s="66">
        <v>0</v>
      </c>
      <c r="Q48" s="68">
        <v>78.33</v>
      </c>
    </row>
    <row r="49" spans="1:17" s="34" customFormat="1" ht="27.95" customHeight="1">
      <c r="A49" s="69" t="s">
        <v>105</v>
      </c>
      <c r="B49" s="63" t="s">
        <v>106</v>
      </c>
      <c r="C49" s="57">
        <f t="shared" si="14"/>
        <v>60.75</v>
      </c>
      <c r="D49" s="57">
        <f t="shared" si="4"/>
        <v>60.75</v>
      </c>
      <c r="E49" s="67">
        <v>1019</v>
      </c>
      <c r="F49" s="76">
        <v>30.57</v>
      </c>
      <c r="G49" s="67">
        <v>470</v>
      </c>
      <c r="H49" s="66">
        <v>28.2</v>
      </c>
      <c r="I49" s="67"/>
      <c r="J49" s="66">
        <v>0</v>
      </c>
      <c r="K49" s="67">
        <v>2</v>
      </c>
      <c r="L49" s="66">
        <v>0.18</v>
      </c>
      <c r="M49" s="67">
        <v>12</v>
      </c>
      <c r="N49" s="66">
        <v>1.8</v>
      </c>
      <c r="O49" s="67">
        <v>0</v>
      </c>
      <c r="P49" s="66">
        <v>0</v>
      </c>
      <c r="Q49" s="68"/>
    </row>
    <row r="50" spans="1:17" s="34" customFormat="1" ht="27.95" customHeight="1">
      <c r="A50" s="69" t="s">
        <v>107</v>
      </c>
      <c r="B50" s="63" t="s">
        <v>108</v>
      </c>
      <c r="C50" s="57">
        <f t="shared" si="14"/>
        <v>468.46</v>
      </c>
      <c r="D50" s="57">
        <f t="shared" si="4"/>
        <v>125.16</v>
      </c>
      <c r="E50" s="67">
        <v>1861</v>
      </c>
      <c r="F50" s="76">
        <v>55.83</v>
      </c>
      <c r="G50" s="67">
        <v>1103</v>
      </c>
      <c r="H50" s="66">
        <v>66.180000000000007</v>
      </c>
      <c r="I50" s="67"/>
      <c r="J50" s="66">
        <v>0</v>
      </c>
      <c r="K50" s="67">
        <v>10</v>
      </c>
      <c r="L50" s="66">
        <v>0.9</v>
      </c>
      <c r="M50" s="67">
        <v>15</v>
      </c>
      <c r="N50" s="66">
        <v>2.25</v>
      </c>
      <c r="O50" s="67">
        <v>0</v>
      </c>
      <c r="P50" s="66">
        <v>0</v>
      </c>
      <c r="Q50" s="68">
        <v>343.3</v>
      </c>
    </row>
    <row r="51" spans="1:17" s="34" customFormat="1" ht="27.95" customHeight="1">
      <c r="A51" s="69" t="s">
        <v>109</v>
      </c>
      <c r="B51" s="63" t="s">
        <v>110</v>
      </c>
      <c r="C51" s="57">
        <f t="shared" si="14"/>
        <v>90.19</v>
      </c>
      <c r="D51" s="57">
        <f t="shared" si="4"/>
        <v>25.83</v>
      </c>
      <c r="E51" s="67">
        <v>264</v>
      </c>
      <c r="F51" s="76">
        <v>7.92</v>
      </c>
      <c r="G51" s="67">
        <v>288</v>
      </c>
      <c r="H51" s="66">
        <v>17.28</v>
      </c>
      <c r="I51" s="67"/>
      <c r="J51" s="66">
        <v>0</v>
      </c>
      <c r="K51" s="67">
        <v>2</v>
      </c>
      <c r="L51" s="66">
        <v>0.18</v>
      </c>
      <c r="M51" s="67">
        <v>3</v>
      </c>
      <c r="N51" s="66">
        <v>0.45</v>
      </c>
      <c r="O51" s="67">
        <v>0</v>
      </c>
      <c r="P51" s="66">
        <v>0</v>
      </c>
      <c r="Q51" s="68">
        <v>64.36</v>
      </c>
    </row>
    <row r="52" spans="1:17" s="35" customFormat="1" ht="27.95" customHeight="1">
      <c r="A52" s="72" t="s">
        <v>111</v>
      </c>
      <c r="B52" s="73" t="s">
        <v>112</v>
      </c>
      <c r="C52" s="57">
        <f t="shared" ref="C52:H52" si="15">SUM(C53:C55)</f>
        <v>446.94</v>
      </c>
      <c r="D52" s="57">
        <f t="shared" si="15"/>
        <v>54.75</v>
      </c>
      <c r="E52" s="58">
        <f t="shared" si="15"/>
        <v>168</v>
      </c>
      <c r="F52" s="59">
        <f t="shared" si="15"/>
        <v>5.04</v>
      </c>
      <c r="G52" s="58">
        <f t="shared" si="15"/>
        <v>774</v>
      </c>
      <c r="H52" s="57">
        <f t="shared" si="15"/>
        <v>46.44</v>
      </c>
      <c r="I52" s="57">
        <f t="shared" ref="I52:Q52" si="16">SUM(I53:I55)</f>
        <v>0</v>
      </c>
      <c r="J52" s="57">
        <f t="shared" si="16"/>
        <v>0</v>
      </c>
      <c r="K52" s="57">
        <f t="shared" si="16"/>
        <v>8</v>
      </c>
      <c r="L52" s="57">
        <f t="shared" si="16"/>
        <v>0.72</v>
      </c>
      <c r="M52" s="57">
        <f t="shared" si="16"/>
        <v>17</v>
      </c>
      <c r="N52" s="57">
        <f t="shared" si="16"/>
        <v>2.5499999999999998</v>
      </c>
      <c r="O52" s="57">
        <f t="shared" si="16"/>
        <v>0</v>
      </c>
      <c r="P52" s="57">
        <f t="shared" si="16"/>
        <v>0</v>
      </c>
      <c r="Q52" s="57">
        <f t="shared" si="16"/>
        <v>392.19</v>
      </c>
    </row>
    <row r="53" spans="1:17" s="34" customFormat="1" ht="27.95" customHeight="1">
      <c r="A53" s="69" t="s">
        <v>113</v>
      </c>
      <c r="B53" s="63" t="s">
        <v>114</v>
      </c>
      <c r="C53" s="57">
        <f t="shared" si="14"/>
        <v>52.28</v>
      </c>
      <c r="D53" s="57">
        <f t="shared" si="4"/>
        <v>13.2</v>
      </c>
      <c r="E53" s="67">
        <v>120</v>
      </c>
      <c r="F53" s="76">
        <v>3.6</v>
      </c>
      <c r="G53" s="67">
        <v>147</v>
      </c>
      <c r="H53" s="66">
        <v>8.82</v>
      </c>
      <c r="I53" s="67"/>
      <c r="J53" s="66">
        <v>0</v>
      </c>
      <c r="K53" s="67">
        <v>2</v>
      </c>
      <c r="L53" s="66">
        <v>0.18</v>
      </c>
      <c r="M53" s="67">
        <v>4</v>
      </c>
      <c r="N53" s="66">
        <v>0.6</v>
      </c>
      <c r="O53" s="67">
        <v>0</v>
      </c>
      <c r="P53" s="66">
        <v>0</v>
      </c>
      <c r="Q53" s="68">
        <v>39.08</v>
      </c>
    </row>
    <row r="54" spans="1:17" s="34" customFormat="1" ht="27.95" customHeight="1">
      <c r="A54" s="69" t="s">
        <v>115</v>
      </c>
      <c r="B54" s="63" t="s">
        <v>116</v>
      </c>
      <c r="C54" s="57">
        <f t="shared" ref="C54:C57" si="17">F54+H54+J54+L54+N54+P54+Q54</f>
        <v>69</v>
      </c>
      <c r="D54" s="57">
        <f t="shared" si="4"/>
        <v>14.43</v>
      </c>
      <c r="E54" s="67">
        <v>48</v>
      </c>
      <c r="F54" s="76">
        <v>1.44</v>
      </c>
      <c r="G54" s="67">
        <v>204</v>
      </c>
      <c r="H54" s="66">
        <v>12.24</v>
      </c>
      <c r="I54" s="67"/>
      <c r="J54" s="66">
        <v>0</v>
      </c>
      <c r="K54" s="67"/>
      <c r="L54" s="66">
        <v>0</v>
      </c>
      <c r="M54" s="67">
        <v>5</v>
      </c>
      <c r="N54" s="66">
        <v>0.75</v>
      </c>
      <c r="O54" s="67">
        <v>0</v>
      </c>
      <c r="P54" s="66">
        <v>0</v>
      </c>
      <c r="Q54" s="68">
        <v>54.57</v>
      </c>
    </row>
    <row r="55" spans="1:17" s="34" customFormat="1" ht="27.95" customHeight="1">
      <c r="A55" s="69" t="s">
        <v>117</v>
      </c>
      <c r="B55" s="63" t="s">
        <v>118</v>
      </c>
      <c r="C55" s="57">
        <f t="shared" si="17"/>
        <v>325.66000000000003</v>
      </c>
      <c r="D55" s="57">
        <f t="shared" si="4"/>
        <v>27.12</v>
      </c>
      <c r="E55" s="67">
        <v>0</v>
      </c>
      <c r="F55" s="76">
        <v>0</v>
      </c>
      <c r="G55" s="67">
        <v>423</v>
      </c>
      <c r="H55" s="66">
        <v>25.38</v>
      </c>
      <c r="I55" s="67"/>
      <c r="J55" s="66">
        <v>0</v>
      </c>
      <c r="K55" s="67">
        <v>6</v>
      </c>
      <c r="L55" s="66">
        <v>0.54</v>
      </c>
      <c r="M55" s="67">
        <v>8</v>
      </c>
      <c r="N55" s="66">
        <v>1.2</v>
      </c>
      <c r="O55" s="67">
        <v>0</v>
      </c>
      <c r="P55" s="66">
        <v>0</v>
      </c>
      <c r="Q55" s="68">
        <v>298.54000000000002</v>
      </c>
    </row>
    <row r="56" spans="1:17" s="35" customFormat="1" ht="27.95" customHeight="1">
      <c r="A56" s="72" t="s">
        <v>119</v>
      </c>
      <c r="B56" s="61" t="s">
        <v>120</v>
      </c>
      <c r="C56" s="57">
        <f t="shared" ref="C56:H56" si="18">SUM(C57:C60)</f>
        <v>831.99</v>
      </c>
      <c r="D56" s="57">
        <f t="shared" si="18"/>
        <v>217.14</v>
      </c>
      <c r="E56" s="58">
        <f t="shared" si="18"/>
        <v>500</v>
      </c>
      <c r="F56" s="59">
        <f t="shared" si="18"/>
        <v>15</v>
      </c>
      <c r="G56" s="58">
        <f t="shared" si="18"/>
        <v>3245</v>
      </c>
      <c r="H56" s="57">
        <f t="shared" si="18"/>
        <v>194.7</v>
      </c>
      <c r="I56" s="57">
        <f t="shared" ref="I56:Q56" si="19">SUM(I57:I60)</f>
        <v>3</v>
      </c>
      <c r="J56" s="57">
        <f t="shared" si="19"/>
        <v>0.09</v>
      </c>
      <c r="K56" s="57">
        <f t="shared" si="19"/>
        <v>15</v>
      </c>
      <c r="L56" s="57">
        <f t="shared" si="19"/>
        <v>1.35</v>
      </c>
      <c r="M56" s="57">
        <f t="shared" si="19"/>
        <v>40</v>
      </c>
      <c r="N56" s="57">
        <f t="shared" si="19"/>
        <v>6</v>
      </c>
      <c r="O56" s="57">
        <f t="shared" si="19"/>
        <v>0</v>
      </c>
      <c r="P56" s="57">
        <f t="shared" si="19"/>
        <v>0</v>
      </c>
      <c r="Q56" s="57">
        <f t="shared" si="19"/>
        <v>614.85</v>
      </c>
    </row>
    <row r="57" spans="1:17" s="34" customFormat="1" ht="27.95" customHeight="1">
      <c r="A57" s="69" t="s">
        <v>121</v>
      </c>
      <c r="B57" s="63" t="s">
        <v>122</v>
      </c>
      <c r="C57" s="57">
        <f t="shared" si="17"/>
        <v>9.1199999999999992</v>
      </c>
      <c r="D57" s="57">
        <f t="shared" si="4"/>
        <v>9.1199999999999992</v>
      </c>
      <c r="E57" s="67">
        <v>20</v>
      </c>
      <c r="F57" s="76">
        <v>0.6</v>
      </c>
      <c r="G57" s="67">
        <v>127</v>
      </c>
      <c r="H57" s="66">
        <v>7.62</v>
      </c>
      <c r="I57" s="67">
        <v>1</v>
      </c>
      <c r="J57" s="66">
        <v>0.03</v>
      </c>
      <c r="K57" s="67">
        <v>3</v>
      </c>
      <c r="L57" s="66">
        <v>0.27</v>
      </c>
      <c r="M57" s="67">
        <v>4</v>
      </c>
      <c r="N57" s="66">
        <v>0.6</v>
      </c>
      <c r="O57" s="67">
        <v>0</v>
      </c>
      <c r="P57" s="66">
        <v>0</v>
      </c>
      <c r="Q57" s="68"/>
    </row>
    <row r="58" spans="1:17" s="34" customFormat="1" ht="27.95" customHeight="1">
      <c r="A58" s="69" t="s">
        <v>123</v>
      </c>
      <c r="B58" s="63" t="s">
        <v>124</v>
      </c>
      <c r="C58" s="57">
        <f t="shared" ref="C58:C63" si="20">F58+H58+J58+L58+N58+P58+Q58</f>
        <v>329.83</v>
      </c>
      <c r="D58" s="57">
        <f t="shared" si="4"/>
        <v>80.37</v>
      </c>
      <c r="E58" s="67">
        <v>31</v>
      </c>
      <c r="F58" s="76">
        <v>0.93</v>
      </c>
      <c r="G58" s="67">
        <v>1215</v>
      </c>
      <c r="H58" s="66">
        <v>72.900000000000006</v>
      </c>
      <c r="I58" s="67">
        <v>2</v>
      </c>
      <c r="J58" s="66">
        <v>0.06</v>
      </c>
      <c r="K58" s="67">
        <v>12</v>
      </c>
      <c r="L58" s="66">
        <v>1.08</v>
      </c>
      <c r="M58" s="67">
        <v>36</v>
      </c>
      <c r="N58" s="66">
        <v>5.4</v>
      </c>
      <c r="O58" s="67">
        <v>0</v>
      </c>
      <c r="P58" s="66">
        <v>0</v>
      </c>
      <c r="Q58" s="68">
        <v>249.46</v>
      </c>
    </row>
    <row r="59" spans="1:17" s="34" customFormat="1" ht="27.95" customHeight="1">
      <c r="A59" s="69" t="s">
        <v>125</v>
      </c>
      <c r="B59" s="63" t="s">
        <v>126</v>
      </c>
      <c r="C59" s="57">
        <f t="shared" si="20"/>
        <v>380.94</v>
      </c>
      <c r="D59" s="57">
        <f t="shared" si="4"/>
        <v>110.91</v>
      </c>
      <c r="E59" s="67">
        <v>331</v>
      </c>
      <c r="F59" s="76">
        <v>9.93</v>
      </c>
      <c r="G59" s="67">
        <v>1683</v>
      </c>
      <c r="H59" s="66">
        <v>100.98</v>
      </c>
      <c r="I59" s="67"/>
      <c r="J59" s="66">
        <v>0</v>
      </c>
      <c r="K59" s="67"/>
      <c r="L59" s="66">
        <v>0</v>
      </c>
      <c r="M59" s="67"/>
      <c r="N59" s="66">
        <v>0</v>
      </c>
      <c r="O59" s="67">
        <v>0</v>
      </c>
      <c r="P59" s="66">
        <v>0</v>
      </c>
      <c r="Q59" s="68">
        <v>270.02999999999997</v>
      </c>
    </row>
    <row r="60" spans="1:17" s="34" customFormat="1" ht="27.95" customHeight="1">
      <c r="A60" s="69" t="s">
        <v>127</v>
      </c>
      <c r="B60" s="63" t="s">
        <v>128</v>
      </c>
      <c r="C60" s="57">
        <f t="shared" si="20"/>
        <v>112.1</v>
      </c>
      <c r="D60" s="57">
        <f t="shared" si="4"/>
        <v>16.739999999999998</v>
      </c>
      <c r="E60" s="67">
        <v>118</v>
      </c>
      <c r="F60" s="76">
        <v>3.54</v>
      </c>
      <c r="G60" s="67">
        <v>220</v>
      </c>
      <c r="H60" s="66">
        <v>13.2</v>
      </c>
      <c r="I60" s="67"/>
      <c r="J60" s="66">
        <v>0</v>
      </c>
      <c r="K60" s="67"/>
      <c r="L60" s="66">
        <v>0</v>
      </c>
      <c r="M60" s="67"/>
      <c r="N60" s="66">
        <v>0</v>
      </c>
      <c r="O60" s="67">
        <v>0</v>
      </c>
      <c r="P60" s="66">
        <v>0</v>
      </c>
      <c r="Q60" s="68">
        <v>95.36</v>
      </c>
    </row>
    <row r="61" spans="1:17" s="35" customFormat="1" ht="27.95" customHeight="1">
      <c r="A61" s="72" t="s">
        <v>129</v>
      </c>
      <c r="B61" s="61" t="s">
        <v>130</v>
      </c>
      <c r="C61" s="57">
        <f t="shared" ref="C61:H61" si="21">SUM(C62:C63)</f>
        <v>308.44</v>
      </c>
      <c r="D61" s="57">
        <f t="shared" si="21"/>
        <v>183.51</v>
      </c>
      <c r="E61" s="58">
        <f t="shared" si="21"/>
        <v>1748</v>
      </c>
      <c r="F61" s="59">
        <f t="shared" si="21"/>
        <v>52.44</v>
      </c>
      <c r="G61" s="58">
        <f t="shared" si="21"/>
        <v>2108</v>
      </c>
      <c r="H61" s="57">
        <f t="shared" si="21"/>
        <v>126.48</v>
      </c>
      <c r="I61" s="57">
        <f t="shared" ref="I61:Q61" si="22">SUM(I62:I63)</f>
        <v>3</v>
      </c>
      <c r="J61" s="57">
        <f t="shared" si="22"/>
        <v>0.09</v>
      </c>
      <c r="K61" s="57">
        <f t="shared" si="22"/>
        <v>10</v>
      </c>
      <c r="L61" s="57">
        <f t="shared" si="22"/>
        <v>0.9</v>
      </c>
      <c r="M61" s="57">
        <f t="shared" si="22"/>
        <v>24</v>
      </c>
      <c r="N61" s="57">
        <f t="shared" si="22"/>
        <v>3.6</v>
      </c>
      <c r="O61" s="57">
        <f t="shared" si="22"/>
        <v>0</v>
      </c>
      <c r="P61" s="57">
        <f t="shared" si="22"/>
        <v>0</v>
      </c>
      <c r="Q61" s="57">
        <f t="shared" si="22"/>
        <v>124.93</v>
      </c>
    </row>
    <row r="62" spans="1:17" s="34" customFormat="1" ht="27.95" customHeight="1">
      <c r="A62" s="69" t="s">
        <v>131</v>
      </c>
      <c r="B62" s="63" t="s">
        <v>132</v>
      </c>
      <c r="C62" s="57">
        <f t="shared" si="20"/>
        <v>221.74</v>
      </c>
      <c r="D62" s="57">
        <f t="shared" si="4"/>
        <v>96.81</v>
      </c>
      <c r="E62" s="67">
        <v>1323</v>
      </c>
      <c r="F62" s="76">
        <v>39.69</v>
      </c>
      <c r="G62" s="67">
        <v>938</v>
      </c>
      <c r="H62" s="66">
        <v>56.28</v>
      </c>
      <c r="I62" s="67"/>
      <c r="J62" s="66">
        <v>0</v>
      </c>
      <c r="K62" s="67">
        <v>1</v>
      </c>
      <c r="L62" s="66">
        <v>0.09</v>
      </c>
      <c r="M62" s="67">
        <v>5</v>
      </c>
      <c r="N62" s="66">
        <v>0.75</v>
      </c>
      <c r="O62" s="67">
        <v>0</v>
      </c>
      <c r="P62" s="66">
        <v>0</v>
      </c>
      <c r="Q62" s="68">
        <v>124.93</v>
      </c>
    </row>
    <row r="63" spans="1:17" s="34" customFormat="1" ht="27.95" customHeight="1">
      <c r="A63" s="69" t="s">
        <v>133</v>
      </c>
      <c r="B63" s="63" t="s">
        <v>134</v>
      </c>
      <c r="C63" s="57">
        <f t="shared" si="20"/>
        <v>86.7</v>
      </c>
      <c r="D63" s="57">
        <f t="shared" si="4"/>
        <v>86.7</v>
      </c>
      <c r="E63" s="67">
        <v>425</v>
      </c>
      <c r="F63" s="76">
        <v>12.75</v>
      </c>
      <c r="G63" s="67">
        <v>1170</v>
      </c>
      <c r="H63" s="66">
        <v>70.2</v>
      </c>
      <c r="I63" s="67">
        <v>3</v>
      </c>
      <c r="J63" s="66">
        <v>0.09</v>
      </c>
      <c r="K63" s="67">
        <v>9</v>
      </c>
      <c r="L63" s="66">
        <v>0.81</v>
      </c>
      <c r="M63" s="67">
        <v>19</v>
      </c>
      <c r="N63" s="66">
        <v>2.85</v>
      </c>
      <c r="O63" s="67">
        <v>0</v>
      </c>
      <c r="P63" s="66">
        <v>0</v>
      </c>
      <c r="Q63" s="68"/>
    </row>
    <row r="64" spans="1:17" s="35" customFormat="1" ht="27.95" customHeight="1">
      <c r="A64" s="72" t="s">
        <v>135</v>
      </c>
      <c r="B64" s="73" t="s">
        <v>136</v>
      </c>
      <c r="C64" s="57">
        <f t="shared" ref="C64:H64" si="23">SUM(C65:C71)</f>
        <v>1380.57</v>
      </c>
      <c r="D64" s="57">
        <f t="shared" si="23"/>
        <v>530.37</v>
      </c>
      <c r="E64" s="58">
        <f t="shared" si="23"/>
        <v>11239</v>
      </c>
      <c r="F64" s="59">
        <f t="shared" si="23"/>
        <v>337.17</v>
      </c>
      <c r="G64" s="58">
        <f t="shared" si="23"/>
        <v>3012</v>
      </c>
      <c r="H64" s="57">
        <f t="shared" si="23"/>
        <v>180.72</v>
      </c>
      <c r="I64" s="57">
        <f t="shared" ref="I64:Q64" si="24">SUM(I65:I71)</f>
        <v>4</v>
      </c>
      <c r="J64" s="57">
        <f t="shared" si="24"/>
        <v>0.12</v>
      </c>
      <c r="K64" s="57">
        <f t="shared" si="24"/>
        <v>28</v>
      </c>
      <c r="L64" s="57">
        <f t="shared" si="24"/>
        <v>2.52</v>
      </c>
      <c r="M64" s="57">
        <f t="shared" si="24"/>
        <v>52</v>
      </c>
      <c r="N64" s="57">
        <f t="shared" si="24"/>
        <v>7.8</v>
      </c>
      <c r="O64" s="57">
        <f t="shared" si="24"/>
        <v>2</v>
      </c>
      <c r="P64" s="57">
        <f t="shared" si="24"/>
        <v>2.04</v>
      </c>
      <c r="Q64" s="57">
        <f t="shared" si="24"/>
        <v>850.2</v>
      </c>
    </row>
    <row r="65" spans="1:17" s="34" customFormat="1" ht="27.95" customHeight="1">
      <c r="A65" s="69" t="s">
        <v>137</v>
      </c>
      <c r="B65" s="63" t="s">
        <v>138</v>
      </c>
      <c r="C65" s="57">
        <f>F65+H65+J65+L65+N65+P65+Q65</f>
        <v>1.68</v>
      </c>
      <c r="D65" s="57">
        <f t="shared" si="4"/>
        <v>1.68</v>
      </c>
      <c r="E65" s="67">
        <v>10</v>
      </c>
      <c r="F65" s="76">
        <v>0.3</v>
      </c>
      <c r="G65" s="67">
        <v>23</v>
      </c>
      <c r="H65" s="66">
        <v>1.38</v>
      </c>
      <c r="I65" s="67"/>
      <c r="J65" s="66">
        <v>0</v>
      </c>
      <c r="K65" s="67"/>
      <c r="L65" s="66">
        <v>0</v>
      </c>
      <c r="M65" s="67"/>
      <c r="N65" s="66">
        <v>0</v>
      </c>
      <c r="O65" s="67">
        <v>0</v>
      </c>
      <c r="P65" s="66">
        <v>0</v>
      </c>
      <c r="Q65" s="68"/>
    </row>
    <row r="66" spans="1:17" s="34" customFormat="1" ht="27.95" customHeight="1">
      <c r="A66" s="69" t="s">
        <v>139</v>
      </c>
      <c r="B66" s="63" t="s">
        <v>140</v>
      </c>
      <c r="C66" s="57">
        <f t="shared" ref="C66:C71" si="25">F66+H66+J66+L66+N66+P66+Q66</f>
        <v>189.09</v>
      </c>
      <c r="D66" s="57">
        <f t="shared" si="4"/>
        <v>46.11</v>
      </c>
      <c r="E66" s="67">
        <v>381</v>
      </c>
      <c r="F66" s="76">
        <v>11.43</v>
      </c>
      <c r="G66" s="67">
        <v>537</v>
      </c>
      <c r="H66" s="66">
        <v>32.22</v>
      </c>
      <c r="I66" s="67">
        <v>1</v>
      </c>
      <c r="J66" s="66">
        <v>0.03</v>
      </c>
      <c r="K66" s="67">
        <v>7</v>
      </c>
      <c r="L66" s="66">
        <v>0.63</v>
      </c>
      <c r="M66" s="67">
        <v>12</v>
      </c>
      <c r="N66" s="66">
        <v>1.8</v>
      </c>
      <c r="O66" s="67">
        <v>0</v>
      </c>
      <c r="P66" s="66">
        <v>0</v>
      </c>
      <c r="Q66" s="68">
        <v>142.97999999999999</v>
      </c>
    </row>
    <row r="67" spans="1:17" s="34" customFormat="1" ht="27.95" customHeight="1">
      <c r="A67" s="69" t="s">
        <v>141</v>
      </c>
      <c r="B67" s="63" t="s">
        <v>142</v>
      </c>
      <c r="C67" s="57">
        <f t="shared" si="25"/>
        <v>157.12</v>
      </c>
      <c r="D67" s="57">
        <f t="shared" si="4"/>
        <v>52.26</v>
      </c>
      <c r="E67" s="67">
        <v>1071</v>
      </c>
      <c r="F67" s="76">
        <v>32.130000000000003</v>
      </c>
      <c r="G67" s="67">
        <v>315</v>
      </c>
      <c r="H67" s="66">
        <v>18.899999999999999</v>
      </c>
      <c r="I67" s="67"/>
      <c r="J67" s="66">
        <v>0</v>
      </c>
      <c r="K67" s="67">
        <v>2</v>
      </c>
      <c r="L67" s="66">
        <v>0.18</v>
      </c>
      <c r="M67" s="67">
        <v>7</v>
      </c>
      <c r="N67" s="66">
        <v>1.05</v>
      </c>
      <c r="O67" s="67">
        <v>0</v>
      </c>
      <c r="P67" s="66">
        <v>0</v>
      </c>
      <c r="Q67" s="68">
        <v>104.86</v>
      </c>
    </row>
    <row r="68" spans="1:17" s="34" customFormat="1" ht="27.95" customHeight="1">
      <c r="A68" s="69" t="s">
        <v>143</v>
      </c>
      <c r="B68" s="63" t="s">
        <v>144</v>
      </c>
      <c r="C68" s="57">
        <f t="shared" si="25"/>
        <v>830.55</v>
      </c>
      <c r="D68" s="57">
        <f t="shared" si="4"/>
        <v>345</v>
      </c>
      <c r="E68" s="67">
        <v>9230</v>
      </c>
      <c r="F68" s="76">
        <v>276.89999999999998</v>
      </c>
      <c r="G68" s="67">
        <v>1037</v>
      </c>
      <c r="H68" s="66">
        <v>62.22</v>
      </c>
      <c r="I68" s="67">
        <v>3</v>
      </c>
      <c r="J68" s="66">
        <v>0.09</v>
      </c>
      <c r="K68" s="67">
        <v>10</v>
      </c>
      <c r="L68" s="66">
        <v>0.9</v>
      </c>
      <c r="M68" s="67">
        <v>19</v>
      </c>
      <c r="N68" s="66">
        <v>2.85</v>
      </c>
      <c r="O68" s="67">
        <v>2</v>
      </c>
      <c r="P68" s="66">
        <v>2.04</v>
      </c>
      <c r="Q68" s="68">
        <v>485.55</v>
      </c>
    </row>
    <row r="69" spans="1:17" s="34" customFormat="1" ht="27.95" customHeight="1">
      <c r="A69" s="69" t="s">
        <v>145</v>
      </c>
      <c r="B69" s="63" t="s">
        <v>146</v>
      </c>
      <c r="C69" s="57">
        <f t="shared" si="25"/>
        <v>29.49</v>
      </c>
      <c r="D69" s="57">
        <f t="shared" si="4"/>
        <v>29.49</v>
      </c>
      <c r="E69" s="67">
        <v>14</v>
      </c>
      <c r="F69" s="76">
        <v>0.42</v>
      </c>
      <c r="G69" s="67">
        <v>450</v>
      </c>
      <c r="H69" s="66">
        <v>27</v>
      </c>
      <c r="I69" s="67"/>
      <c r="J69" s="66">
        <v>0</v>
      </c>
      <c r="K69" s="67">
        <v>3</v>
      </c>
      <c r="L69" s="66">
        <v>0.27</v>
      </c>
      <c r="M69" s="67">
        <v>12</v>
      </c>
      <c r="N69" s="66">
        <v>1.8</v>
      </c>
      <c r="O69" s="67">
        <v>0</v>
      </c>
      <c r="P69" s="66">
        <v>0</v>
      </c>
      <c r="Q69" s="68"/>
    </row>
    <row r="70" spans="1:17" s="34" customFormat="1" ht="27.95" customHeight="1">
      <c r="A70" s="69" t="s">
        <v>147</v>
      </c>
      <c r="B70" s="63" t="s">
        <v>148</v>
      </c>
      <c r="C70" s="57">
        <f t="shared" si="25"/>
        <v>143.84</v>
      </c>
      <c r="D70" s="57">
        <f t="shared" si="4"/>
        <v>27.03</v>
      </c>
      <c r="E70" s="67">
        <v>431</v>
      </c>
      <c r="F70" s="76">
        <v>12.93</v>
      </c>
      <c r="G70" s="67">
        <v>228</v>
      </c>
      <c r="H70" s="66">
        <v>13.68</v>
      </c>
      <c r="I70" s="67"/>
      <c r="J70" s="66">
        <v>0</v>
      </c>
      <c r="K70" s="67">
        <v>3</v>
      </c>
      <c r="L70" s="66">
        <v>0.27</v>
      </c>
      <c r="M70" s="67">
        <v>1</v>
      </c>
      <c r="N70" s="66">
        <v>0.15</v>
      </c>
      <c r="O70" s="67">
        <v>0</v>
      </c>
      <c r="P70" s="66">
        <v>0</v>
      </c>
      <c r="Q70" s="68">
        <v>116.81</v>
      </c>
    </row>
    <row r="71" spans="1:17" s="34" customFormat="1" ht="27.95" customHeight="1">
      <c r="A71" s="69" t="s">
        <v>149</v>
      </c>
      <c r="B71" s="63" t="s">
        <v>150</v>
      </c>
      <c r="C71" s="57">
        <f t="shared" si="25"/>
        <v>28.8</v>
      </c>
      <c r="D71" s="57">
        <f t="shared" si="4"/>
        <v>28.8</v>
      </c>
      <c r="E71" s="67">
        <v>102</v>
      </c>
      <c r="F71" s="76">
        <v>3.06</v>
      </c>
      <c r="G71" s="67">
        <v>422</v>
      </c>
      <c r="H71" s="66">
        <v>25.32</v>
      </c>
      <c r="I71" s="67"/>
      <c r="J71" s="66">
        <v>0</v>
      </c>
      <c r="K71" s="67">
        <v>3</v>
      </c>
      <c r="L71" s="66">
        <v>0.27</v>
      </c>
      <c r="M71" s="67">
        <v>1</v>
      </c>
      <c r="N71" s="66">
        <v>0.15</v>
      </c>
      <c r="O71" s="67">
        <v>0</v>
      </c>
      <c r="P71" s="66">
        <v>0</v>
      </c>
      <c r="Q71" s="68"/>
    </row>
    <row r="72" spans="1:17" s="35" customFormat="1" ht="27.95" customHeight="1">
      <c r="A72" s="72" t="s">
        <v>151</v>
      </c>
      <c r="B72" s="61" t="s">
        <v>152</v>
      </c>
      <c r="C72" s="57">
        <f t="shared" ref="C72:H72" si="26">SUM(C73:C78)</f>
        <v>181.04</v>
      </c>
      <c r="D72" s="57">
        <f t="shared" si="26"/>
        <v>32.85</v>
      </c>
      <c r="E72" s="58">
        <f t="shared" si="26"/>
        <v>129</v>
      </c>
      <c r="F72" s="59">
        <f t="shared" si="26"/>
        <v>3.87</v>
      </c>
      <c r="G72" s="58">
        <f t="shared" si="26"/>
        <v>442</v>
      </c>
      <c r="H72" s="57">
        <f t="shared" si="26"/>
        <v>26.52</v>
      </c>
      <c r="I72" s="57">
        <f t="shared" ref="I72:Q72" si="27">SUM(I73:I78)</f>
        <v>1</v>
      </c>
      <c r="J72" s="57">
        <f t="shared" si="27"/>
        <v>0.03</v>
      </c>
      <c r="K72" s="57">
        <f t="shared" si="27"/>
        <v>2</v>
      </c>
      <c r="L72" s="57">
        <f t="shared" si="27"/>
        <v>0.18</v>
      </c>
      <c r="M72" s="57">
        <f t="shared" si="27"/>
        <v>15</v>
      </c>
      <c r="N72" s="57">
        <f t="shared" si="27"/>
        <v>2.25</v>
      </c>
      <c r="O72" s="57">
        <f t="shared" si="27"/>
        <v>0</v>
      </c>
      <c r="P72" s="57">
        <f t="shared" si="27"/>
        <v>0</v>
      </c>
      <c r="Q72" s="57">
        <f t="shared" si="27"/>
        <v>148.19</v>
      </c>
    </row>
    <row r="73" spans="1:17" s="34" customFormat="1" ht="27.95" customHeight="1">
      <c r="A73" s="69" t="s">
        <v>153</v>
      </c>
      <c r="B73" s="63" t="s">
        <v>154</v>
      </c>
      <c r="C73" s="57">
        <f>F73+H73+J73+L73+N73+P73+Q73</f>
        <v>2.52</v>
      </c>
      <c r="D73" s="57">
        <f t="shared" si="4"/>
        <v>2.52</v>
      </c>
      <c r="E73" s="67">
        <v>0</v>
      </c>
      <c r="F73" s="76">
        <v>0</v>
      </c>
      <c r="G73" s="67">
        <v>37</v>
      </c>
      <c r="H73" s="66">
        <v>2.2200000000000002</v>
      </c>
      <c r="I73" s="67"/>
      <c r="J73" s="66">
        <v>0</v>
      </c>
      <c r="K73" s="67"/>
      <c r="L73" s="66">
        <v>0</v>
      </c>
      <c r="M73" s="67">
        <v>2</v>
      </c>
      <c r="N73" s="66">
        <v>0.3</v>
      </c>
      <c r="O73" s="67">
        <v>0</v>
      </c>
      <c r="P73" s="66">
        <v>0</v>
      </c>
      <c r="Q73" s="68"/>
    </row>
    <row r="74" spans="1:17" s="34" customFormat="1" ht="27.95" customHeight="1">
      <c r="A74" s="69" t="s">
        <v>155</v>
      </c>
      <c r="B74" s="63" t="s">
        <v>156</v>
      </c>
      <c r="C74" s="57">
        <f>F74+H74+J74+L74+N74+P74+Q74</f>
        <v>71.8</v>
      </c>
      <c r="D74" s="57">
        <f t="shared" ref="D74:D78" si="28">F74+H74+J74+L74+N74+P74</f>
        <v>8.2200000000000006</v>
      </c>
      <c r="E74" s="67">
        <v>3</v>
      </c>
      <c r="F74" s="76">
        <v>0.09</v>
      </c>
      <c r="G74" s="67">
        <v>131</v>
      </c>
      <c r="H74" s="66">
        <v>7.86</v>
      </c>
      <c r="I74" s="67">
        <v>1</v>
      </c>
      <c r="J74" s="66">
        <v>0.03</v>
      </c>
      <c r="K74" s="67">
        <v>1</v>
      </c>
      <c r="L74" s="66">
        <v>0.09</v>
      </c>
      <c r="M74" s="67">
        <v>1</v>
      </c>
      <c r="N74" s="66">
        <v>0.15</v>
      </c>
      <c r="O74" s="67">
        <v>0</v>
      </c>
      <c r="P74" s="66">
        <v>0</v>
      </c>
      <c r="Q74" s="68">
        <v>63.58</v>
      </c>
    </row>
    <row r="75" spans="1:17" s="34" customFormat="1" ht="27.95" customHeight="1">
      <c r="A75" s="69" t="s">
        <v>157</v>
      </c>
      <c r="B75" s="63" t="s">
        <v>158</v>
      </c>
      <c r="C75" s="57">
        <f t="shared" ref="C75:C80" si="29">F75+H75+J75+L75+N75+P75+Q75</f>
        <v>99.55</v>
      </c>
      <c r="D75" s="57">
        <f t="shared" si="28"/>
        <v>14.94</v>
      </c>
      <c r="E75" s="67">
        <v>123</v>
      </c>
      <c r="F75" s="76">
        <v>3.69</v>
      </c>
      <c r="G75" s="67">
        <v>171</v>
      </c>
      <c r="H75" s="66">
        <v>10.26</v>
      </c>
      <c r="I75" s="67"/>
      <c r="J75" s="66">
        <v>0</v>
      </c>
      <c r="K75" s="67">
        <v>1</v>
      </c>
      <c r="L75" s="66">
        <v>0.09</v>
      </c>
      <c r="M75" s="67">
        <v>6</v>
      </c>
      <c r="N75" s="66">
        <v>0.9</v>
      </c>
      <c r="O75" s="67">
        <v>0</v>
      </c>
      <c r="P75" s="66">
        <v>0</v>
      </c>
      <c r="Q75" s="68">
        <v>84.61</v>
      </c>
    </row>
    <row r="76" spans="1:17" s="34" customFormat="1" ht="27.95" customHeight="1">
      <c r="A76" s="69" t="s">
        <v>159</v>
      </c>
      <c r="B76" s="77" t="s">
        <v>160</v>
      </c>
      <c r="C76" s="57">
        <f t="shared" si="29"/>
        <v>0.3</v>
      </c>
      <c r="D76" s="57">
        <f t="shared" si="28"/>
        <v>0.3</v>
      </c>
      <c r="E76" s="67">
        <v>0</v>
      </c>
      <c r="F76" s="76">
        <v>0</v>
      </c>
      <c r="G76" s="67">
        <v>5</v>
      </c>
      <c r="H76" s="66">
        <v>0.3</v>
      </c>
      <c r="I76" s="67"/>
      <c r="J76" s="66">
        <v>0</v>
      </c>
      <c r="K76" s="67"/>
      <c r="L76" s="66">
        <v>0</v>
      </c>
      <c r="M76" s="67"/>
      <c r="N76" s="66">
        <v>0</v>
      </c>
      <c r="O76" s="67">
        <v>0</v>
      </c>
      <c r="P76" s="66">
        <v>0</v>
      </c>
      <c r="Q76" s="68"/>
    </row>
    <row r="77" spans="1:17" s="34" customFormat="1" ht="27.95" customHeight="1">
      <c r="A77" s="69" t="s">
        <v>161</v>
      </c>
      <c r="B77" s="77" t="s">
        <v>162</v>
      </c>
      <c r="C77" s="57">
        <f t="shared" si="29"/>
        <v>0.18</v>
      </c>
      <c r="D77" s="57">
        <f t="shared" si="28"/>
        <v>0.18</v>
      </c>
      <c r="E77" s="67">
        <v>0</v>
      </c>
      <c r="F77" s="76">
        <v>0</v>
      </c>
      <c r="G77" s="67">
        <v>3</v>
      </c>
      <c r="H77" s="66">
        <v>0.18</v>
      </c>
      <c r="I77" s="67"/>
      <c r="J77" s="66">
        <v>0</v>
      </c>
      <c r="K77" s="67"/>
      <c r="L77" s="66">
        <v>0</v>
      </c>
      <c r="M77" s="67"/>
      <c r="N77" s="66">
        <v>0</v>
      </c>
      <c r="O77" s="67">
        <v>0</v>
      </c>
      <c r="P77" s="66">
        <v>0</v>
      </c>
      <c r="Q77" s="68"/>
    </row>
    <row r="78" spans="1:17" s="34" customFormat="1" ht="27.95" customHeight="1">
      <c r="A78" s="69" t="s">
        <v>163</v>
      </c>
      <c r="B78" s="77" t="s">
        <v>164</v>
      </c>
      <c r="C78" s="57">
        <f t="shared" si="29"/>
        <v>6.69</v>
      </c>
      <c r="D78" s="57">
        <f t="shared" si="28"/>
        <v>6.69</v>
      </c>
      <c r="E78" s="67">
        <v>3</v>
      </c>
      <c r="F78" s="76">
        <v>0.09</v>
      </c>
      <c r="G78" s="67">
        <v>95</v>
      </c>
      <c r="H78" s="66">
        <v>5.7</v>
      </c>
      <c r="I78" s="67"/>
      <c r="J78" s="66">
        <v>0</v>
      </c>
      <c r="K78" s="67"/>
      <c r="L78" s="66">
        <v>0</v>
      </c>
      <c r="M78" s="67">
        <v>6</v>
      </c>
      <c r="N78" s="66">
        <v>0.9</v>
      </c>
      <c r="O78" s="67">
        <v>0</v>
      </c>
      <c r="P78" s="66">
        <v>0</v>
      </c>
      <c r="Q78" s="68"/>
    </row>
    <row r="79" spans="1:17" s="35" customFormat="1" ht="27.95" customHeight="1">
      <c r="A79" s="72" t="s">
        <v>165</v>
      </c>
      <c r="B79" s="73" t="s">
        <v>166</v>
      </c>
      <c r="C79" s="57">
        <f t="shared" ref="C79:H79" si="30">SUM(C80:C84)</f>
        <v>1037.43</v>
      </c>
      <c r="D79" s="57">
        <f t="shared" si="30"/>
        <v>163.62</v>
      </c>
      <c r="E79" s="58">
        <f t="shared" si="30"/>
        <v>40</v>
      </c>
      <c r="F79" s="59">
        <f t="shared" si="30"/>
        <v>1.2</v>
      </c>
      <c r="G79" s="58">
        <f t="shared" si="30"/>
        <v>2446</v>
      </c>
      <c r="H79" s="57">
        <f t="shared" si="30"/>
        <v>146.76</v>
      </c>
      <c r="I79" s="57">
        <f t="shared" ref="I79:Q79" si="31">SUM(I80:I84)</f>
        <v>3</v>
      </c>
      <c r="J79" s="57">
        <f t="shared" si="31"/>
        <v>0.09</v>
      </c>
      <c r="K79" s="57">
        <f t="shared" si="31"/>
        <v>18</v>
      </c>
      <c r="L79" s="57">
        <f t="shared" si="31"/>
        <v>1.62</v>
      </c>
      <c r="M79" s="57">
        <f t="shared" si="31"/>
        <v>93</v>
      </c>
      <c r="N79" s="57">
        <f t="shared" si="31"/>
        <v>13.95</v>
      </c>
      <c r="O79" s="57">
        <f t="shared" si="31"/>
        <v>0</v>
      </c>
      <c r="P79" s="57">
        <f t="shared" si="31"/>
        <v>0</v>
      </c>
      <c r="Q79" s="57">
        <f t="shared" si="31"/>
        <v>873.81</v>
      </c>
    </row>
    <row r="80" spans="1:17" s="34" customFormat="1" ht="27.95" customHeight="1">
      <c r="A80" s="69" t="s">
        <v>167</v>
      </c>
      <c r="B80" s="63" t="s">
        <v>168</v>
      </c>
      <c r="C80" s="57">
        <f t="shared" si="29"/>
        <v>8.4600000000000009</v>
      </c>
      <c r="D80" s="57">
        <f t="shared" ref="D80:D84" si="32">F80+H80+J80+L80+N80+P80</f>
        <v>8.4600000000000009</v>
      </c>
      <c r="E80" s="67">
        <v>7</v>
      </c>
      <c r="F80" s="76">
        <v>0.21</v>
      </c>
      <c r="G80" s="67">
        <v>126</v>
      </c>
      <c r="H80" s="66">
        <v>7.56</v>
      </c>
      <c r="I80" s="67"/>
      <c r="J80" s="66">
        <v>0</v>
      </c>
      <c r="K80" s="67">
        <v>1</v>
      </c>
      <c r="L80" s="66">
        <v>0.09</v>
      </c>
      <c r="M80" s="67">
        <v>4</v>
      </c>
      <c r="N80" s="66">
        <v>0.6</v>
      </c>
      <c r="O80" s="67">
        <v>0</v>
      </c>
      <c r="P80" s="66">
        <v>0</v>
      </c>
      <c r="Q80" s="68"/>
    </row>
    <row r="81" spans="1:17" s="34" customFormat="1" ht="27.95" customHeight="1">
      <c r="A81" s="69" t="s">
        <v>169</v>
      </c>
      <c r="B81" s="63" t="s">
        <v>170</v>
      </c>
      <c r="C81" s="57">
        <f t="shared" ref="C81:C86" si="33">F81+H81+J81+L81+N81+P81+Q81</f>
        <v>27.47</v>
      </c>
      <c r="D81" s="57">
        <f t="shared" si="32"/>
        <v>5.4</v>
      </c>
      <c r="E81" s="67">
        <v>22</v>
      </c>
      <c r="F81" s="76">
        <v>0.66</v>
      </c>
      <c r="G81" s="67">
        <v>64</v>
      </c>
      <c r="H81" s="66">
        <v>3.84</v>
      </c>
      <c r="I81" s="67"/>
      <c r="J81" s="66">
        <v>0</v>
      </c>
      <c r="K81" s="67"/>
      <c r="L81" s="66">
        <v>0</v>
      </c>
      <c r="M81" s="67">
        <v>6</v>
      </c>
      <c r="N81" s="66">
        <v>0.9</v>
      </c>
      <c r="O81" s="67"/>
      <c r="P81" s="66">
        <v>0</v>
      </c>
      <c r="Q81" s="68">
        <v>22.07</v>
      </c>
    </row>
    <row r="82" spans="1:17" s="34" customFormat="1" ht="27.95" customHeight="1">
      <c r="A82" s="69" t="s">
        <v>171</v>
      </c>
      <c r="B82" s="63" t="s">
        <v>172</v>
      </c>
      <c r="C82" s="57">
        <f t="shared" si="33"/>
        <v>97.64</v>
      </c>
      <c r="D82" s="57">
        <f t="shared" si="32"/>
        <v>17.13</v>
      </c>
      <c r="E82" s="67">
        <v>5</v>
      </c>
      <c r="F82" s="76">
        <v>0.15</v>
      </c>
      <c r="G82" s="67">
        <v>246</v>
      </c>
      <c r="H82" s="66">
        <v>14.76</v>
      </c>
      <c r="I82" s="67"/>
      <c r="J82" s="66">
        <v>0</v>
      </c>
      <c r="K82" s="67">
        <v>3</v>
      </c>
      <c r="L82" s="66">
        <v>0.27</v>
      </c>
      <c r="M82" s="67">
        <v>13</v>
      </c>
      <c r="N82" s="66">
        <v>1.95</v>
      </c>
      <c r="O82" s="67">
        <v>0</v>
      </c>
      <c r="P82" s="66">
        <v>0</v>
      </c>
      <c r="Q82" s="68">
        <v>80.510000000000005</v>
      </c>
    </row>
    <row r="83" spans="1:17" s="34" customFormat="1" ht="27.95" customHeight="1">
      <c r="A83" s="69" t="s">
        <v>173</v>
      </c>
      <c r="B83" s="63" t="s">
        <v>174</v>
      </c>
      <c r="C83" s="57">
        <f t="shared" si="33"/>
        <v>722.59</v>
      </c>
      <c r="D83" s="57">
        <f t="shared" si="32"/>
        <v>98.37</v>
      </c>
      <c r="E83" s="67">
        <v>0</v>
      </c>
      <c r="F83" s="76">
        <v>0</v>
      </c>
      <c r="G83" s="67">
        <v>1483</v>
      </c>
      <c r="H83" s="66">
        <v>88.98</v>
      </c>
      <c r="I83" s="67">
        <v>3</v>
      </c>
      <c r="J83" s="66">
        <v>0.09</v>
      </c>
      <c r="K83" s="67">
        <v>10</v>
      </c>
      <c r="L83" s="66">
        <v>0.9</v>
      </c>
      <c r="M83" s="67">
        <v>56</v>
      </c>
      <c r="N83" s="66">
        <v>8.4</v>
      </c>
      <c r="O83" s="67">
        <v>0</v>
      </c>
      <c r="P83" s="66">
        <v>0</v>
      </c>
      <c r="Q83" s="68">
        <v>624.22</v>
      </c>
    </row>
    <row r="84" spans="1:17" s="34" customFormat="1" ht="27.95" customHeight="1">
      <c r="A84" s="69" t="s">
        <v>175</v>
      </c>
      <c r="B84" s="63" t="s">
        <v>176</v>
      </c>
      <c r="C84" s="57">
        <f t="shared" si="33"/>
        <v>181.27</v>
      </c>
      <c r="D84" s="57">
        <f t="shared" si="32"/>
        <v>34.26</v>
      </c>
      <c r="E84" s="67">
        <v>6</v>
      </c>
      <c r="F84" s="76">
        <v>0.18</v>
      </c>
      <c r="G84" s="67">
        <v>527</v>
      </c>
      <c r="H84" s="66">
        <v>31.62</v>
      </c>
      <c r="I84" s="67"/>
      <c r="J84" s="66">
        <v>0</v>
      </c>
      <c r="K84" s="67">
        <v>4</v>
      </c>
      <c r="L84" s="66">
        <v>0.36</v>
      </c>
      <c r="M84" s="67">
        <v>14</v>
      </c>
      <c r="N84" s="66">
        <v>2.1</v>
      </c>
      <c r="O84" s="67">
        <v>0</v>
      </c>
      <c r="P84" s="66">
        <v>0</v>
      </c>
      <c r="Q84" s="68">
        <v>147.01</v>
      </c>
    </row>
    <row r="85" spans="1:17" s="35" customFormat="1" ht="27.95" customHeight="1">
      <c r="A85" s="72" t="s">
        <v>177</v>
      </c>
      <c r="B85" s="73" t="s">
        <v>178</v>
      </c>
      <c r="C85" s="57">
        <f t="shared" ref="C85:H85" si="34">SUM(C86:C89)</f>
        <v>149.06</v>
      </c>
      <c r="D85" s="57">
        <f t="shared" si="34"/>
        <v>39.78</v>
      </c>
      <c r="E85" s="58">
        <f t="shared" si="34"/>
        <v>134</v>
      </c>
      <c r="F85" s="59">
        <f t="shared" si="34"/>
        <v>4.0199999999999996</v>
      </c>
      <c r="G85" s="58">
        <f t="shared" si="34"/>
        <v>564</v>
      </c>
      <c r="H85" s="57">
        <f t="shared" si="34"/>
        <v>33.840000000000003</v>
      </c>
      <c r="I85" s="57">
        <f t="shared" ref="I85:Q85" si="35">SUM(I86:I89)</f>
        <v>0</v>
      </c>
      <c r="J85" s="57">
        <f t="shared" si="35"/>
        <v>0</v>
      </c>
      <c r="K85" s="57">
        <f t="shared" si="35"/>
        <v>3</v>
      </c>
      <c r="L85" s="57">
        <f t="shared" si="35"/>
        <v>0.27</v>
      </c>
      <c r="M85" s="57">
        <f t="shared" si="35"/>
        <v>11</v>
      </c>
      <c r="N85" s="57">
        <f t="shared" si="35"/>
        <v>1.65</v>
      </c>
      <c r="O85" s="57">
        <f t="shared" si="35"/>
        <v>0</v>
      </c>
      <c r="P85" s="57">
        <f t="shared" si="35"/>
        <v>0</v>
      </c>
      <c r="Q85" s="57">
        <f t="shared" si="35"/>
        <v>109.28</v>
      </c>
    </row>
    <row r="86" spans="1:17" s="34" customFormat="1" ht="27.95" customHeight="1">
      <c r="A86" s="69" t="s">
        <v>179</v>
      </c>
      <c r="B86" s="63" t="s">
        <v>180</v>
      </c>
      <c r="C86" s="57">
        <f t="shared" si="33"/>
        <v>1.8</v>
      </c>
      <c r="D86" s="57">
        <f t="shared" ref="D86:D89" si="36">F86+H86+J86+L86+N86+P86</f>
        <v>1.8</v>
      </c>
      <c r="E86" s="67">
        <v>11</v>
      </c>
      <c r="F86" s="76">
        <v>0.33</v>
      </c>
      <c r="G86" s="67">
        <v>22</v>
      </c>
      <c r="H86" s="66">
        <v>1.32</v>
      </c>
      <c r="I86" s="67"/>
      <c r="J86" s="66">
        <v>0</v>
      </c>
      <c r="K86" s="67"/>
      <c r="L86" s="66">
        <v>0</v>
      </c>
      <c r="M86" s="67">
        <v>1</v>
      </c>
      <c r="N86" s="66">
        <v>0.15</v>
      </c>
      <c r="O86" s="67">
        <v>0</v>
      </c>
      <c r="P86" s="66">
        <v>0</v>
      </c>
      <c r="Q86" s="68"/>
    </row>
    <row r="87" spans="1:17" s="34" customFormat="1" ht="27.95" customHeight="1">
      <c r="A87" s="69" t="s">
        <v>181</v>
      </c>
      <c r="B87" s="63" t="s">
        <v>182</v>
      </c>
      <c r="C87" s="57">
        <f t="shared" ref="C87:C91" si="37">F87+H87+J87+L87+N87+P87+Q87</f>
        <v>19.260000000000002</v>
      </c>
      <c r="D87" s="57">
        <f t="shared" si="36"/>
        <v>19.260000000000002</v>
      </c>
      <c r="E87" s="67">
        <v>121</v>
      </c>
      <c r="F87" s="76">
        <v>3.63</v>
      </c>
      <c r="G87" s="67">
        <v>238</v>
      </c>
      <c r="H87" s="66">
        <v>14.28</v>
      </c>
      <c r="I87" s="67"/>
      <c r="J87" s="66">
        <v>0</v>
      </c>
      <c r="K87" s="67"/>
      <c r="L87" s="66">
        <v>0</v>
      </c>
      <c r="M87" s="67">
        <v>9</v>
      </c>
      <c r="N87" s="66">
        <v>1.35</v>
      </c>
      <c r="O87" s="67">
        <v>0</v>
      </c>
      <c r="P87" s="66">
        <v>0</v>
      </c>
      <c r="Q87" s="68"/>
    </row>
    <row r="88" spans="1:17" s="34" customFormat="1" ht="27.95" customHeight="1">
      <c r="A88" s="69" t="s">
        <v>183</v>
      </c>
      <c r="B88" s="63" t="s">
        <v>184</v>
      </c>
      <c r="C88" s="57">
        <f t="shared" si="37"/>
        <v>17.399999999999999</v>
      </c>
      <c r="D88" s="57">
        <f t="shared" si="36"/>
        <v>17.399999999999999</v>
      </c>
      <c r="E88" s="67">
        <v>0</v>
      </c>
      <c r="F88" s="76">
        <v>0</v>
      </c>
      <c r="G88" s="67">
        <v>283</v>
      </c>
      <c r="H88" s="66">
        <v>16.98</v>
      </c>
      <c r="I88" s="67"/>
      <c r="J88" s="66">
        <v>0</v>
      </c>
      <c r="K88" s="67">
        <v>3</v>
      </c>
      <c r="L88" s="66">
        <v>0.27</v>
      </c>
      <c r="M88" s="67">
        <v>1</v>
      </c>
      <c r="N88" s="66">
        <v>0.15</v>
      </c>
      <c r="O88" s="67">
        <v>0</v>
      </c>
      <c r="P88" s="66">
        <v>0</v>
      </c>
      <c r="Q88" s="68"/>
    </row>
    <row r="89" spans="1:17" s="34" customFormat="1" ht="27.95" customHeight="1">
      <c r="A89" s="69" t="s">
        <v>185</v>
      </c>
      <c r="B89" s="75" t="s">
        <v>186</v>
      </c>
      <c r="C89" s="57">
        <f t="shared" si="37"/>
        <v>110.6</v>
      </c>
      <c r="D89" s="57">
        <f t="shared" si="36"/>
        <v>1.32</v>
      </c>
      <c r="E89" s="67">
        <v>2</v>
      </c>
      <c r="F89" s="76">
        <v>0.06</v>
      </c>
      <c r="G89" s="67">
        <v>21</v>
      </c>
      <c r="H89" s="66">
        <v>1.26</v>
      </c>
      <c r="I89" s="67"/>
      <c r="J89" s="66">
        <v>0</v>
      </c>
      <c r="K89" s="67"/>
      <c r="L89" s="66">
        <v>0</v>
      </c>
      <c r="M89" s="67"/>
      <c r="N89" s="66">
        <v>0</v>
      </c>
      <c r="O89" s="67">
        <v>0</v>
      </c>
      <c r="P89" s="66">
        <v>0</v>
      </c>
      <c r="Q89" s="68">
        <v>109.28</v>
      </c>
    </row>
    <row r="90" spans="1:17" s="35" customFormat="1" ht="27.95" customHeight="1">
      <c r="A90" s="72" t="s">
        <v>187</v>
      </c>
      <c r="B90" s="61" t="s">
        <v>188</v>
      </c>
      <c r="C90" s="57">
        <f t="shared" ref="C90:H90" si="38">SUM(C91:C100)</f>
        <v>969.41</v>
      </c>
      <c r="D90" s="57">
        <f t="shared" si="38"/>
        <v>387.57</v>
      </c>
      <c r="E90" s="58">
        <f t="shared" si="38"/>
        <v>448</v>
      </c>
      <c r="F90" s="59">
        <f t="shared" si="38"/>
        <v>13.44</v>
      </c>
      <c r="G90" s="58">
        <f t="shared" si="38"/>
        <v>5947</v>
      </c>
      <c r="H90" s="57">
        <f t="shared" si="38"/>
        <v>356.82</v>
      </c>
      <c r="I90" s="57">
        <f t="shared" ref="I90:Q90" si="39">SUM(I91:I100)</f>
        <v>6</v>
      </c>
      <c r="J90" s="57">
        <f t="shared" si="39"/>
        <v>0.18</v>
      </c>
      <c r="K90" s="57">
        <f t="shared" si="39"/>
        <v>28</v>
      </c>
      <c r="L90" s="57">
        <f t="shared" si="39"/>
        <v>2.52</v>
      </c>
      <c r="M90" s="57">
        <f t="shared" si="39"/>
        <v>77</v>
      </c>
      <c r="N90" s="57">
        <f t="shared" si="39"/>
        <v>11.55</v>
      </c>
      <c r="O90" s="57">
        <f t="shared" si="39"/>
        <v>3</v>
      </c>
      <c r="P90" s="57">
        <f t="shared" si="39"/>
        <v>3.06</v>
      </c>
      <c r="Q90" s="57">
        <f t="shared" si="39"/>
        <v>581.84</v>
      </c>
    </row>
    <row r="91" spans="1:17" s="34" customFormat="1" ht="27.95" customHeight="1">
      <c r="A91" s="69" t="s">
        <v>189</v>
      </c>
      <c r="B91" s="63" t="s">
        <v>190</v>
      </c>
      <c r="C91" s="57">
        <f t="shared" si="37"/>
        <v>48.81</v>
      </c>
      <c r="D91" s="57">
        <f t="shared" ref="D91:D103" si="40">F91+H91+J91+L91+N91+P91</f>
        <v>48.81</v>
      </c>
      <c r="E91" s="67">
        <v>6</v>
      </c>
      <c r="F91" s="76">
        <v>0.18</v>
      </c>
      <c r="G91" s="67">
        <v>762</v>
      </c>
      <c r="H91" s="66">
        <v>45.72</v>
      </c>
      <c r="I91" s="67">
        <v>3</v>
      </c>
      <c r="J91" s="66">
        <v>0.09</v>
      </c>
      <c r="K91" s="67">
        <v>8</v>
      </c>
      <c r="L91" s="66">
        <v>0.72</v>
      </c>
      <c r="M91" s="67">
        <v>14</v>
      </c>
      <c r="N91" s="66">
        <v>2.1</v>
      </c>
      <c r="O91" s="67">
        <v>0</v>
      </c>
      <c r="P91" s="66">
        <v>0</v>
      </c>
      <c r="Q91" s="68"/>
    </row>
    <row r="92" spans="1:17" s="34" customFormat="1" ht="27.95" customHeight="1">
      <c r="A92" s="69" t="s">
        <v>191</v>
      </c>
      <c r="B92" s="63" t="s">
        <v>192</v>
      </c>
      <c r="C92" s="57">
        <f t="shared" ref="C92:C103" si="41">F92+H92+J92+L92+N92+P92+Q92</f>
        <v>4.83</v>
      </c>
      <c r="D92" s="57">
        <f t="shared" si="40"/>
        <v>4.83</v>
      </c>
      <c r="E92" s="67">
        <v>3</v>
      </c>
      <c r="F92" s="76">
        <v>0.09</v>
      </c>
      <c r="G92" s="67">
        <v>75</v>
      </c>
      <c r="H92" s="66">
        <v>4.5</v>
      </c>
      <c r="I92" s="67"/>
      <c r="J92" s="66">
        <v>0</v>
      </c>
      <c r="K92" s="67">
        <v>1</v>
      </c>
      <c r="L92" s="66">
        <v>0.09</v>
      </c>
      <c r="M92" s="67">
        <v>1</v>
      </c>
      <c r="N92" s="66">
        <v>0.15</v>
      </c>
      <c r="O92" s="67">
        <v>0</v>
      </c>
      <c r="P92" s="66">
        <v>0</v>
      </c>
      <c r="Q92" s="68"/>
    </row>
    <row r="93" spans="1:17" s="34" customFormat="1" ht="27.95" customHeight="1">
      <c r="A93" s="69" t="s">
        <v>193</v>
      </c>
      <c r="B93" s="63" t="s">
        <v>194</v>
      </c>
      <c r="C93" s="57">
        <f t="shared" si="41"/>
        <v>38.47</v>
      </c>
      <c r="D93" s="57">
        <f t="shared" si="40"/>
        <v>12.51</v>
      </c>
      <c r="E93" s="67">
        <v>23</v>
      </c>
      <c r="F93" s="76">
        <v>0.69</v>
      </c>
      <c r="G93" s="67">
        <v>163</v>
      </c>
      <c r="H93" s="66">
        <v>9.7799999999999994</v>
      </c>
      <c r="I93" s="67"/>
      <c r="J93" s="66">
        <v>0</v>
      </c>
      <c r="K93" s="67"/>
      <c r="L93" s="66">
        <v>0</v>
      </c>
      <c r="M93" s="67"/>
      <c r="N93" s="66">
        <v>0</v>
      </c>
      <c r="O93" s="67">
        <v>2</v>
      </c>
      <c r="P93" s="66">
        <v>2.04</v>
      </c>
      <c r="Q93" s="68">
        <v>25.96</v>
      </c>
    </row>
    <row r="94" spans="1:17" s="34" customFormat="1" ht="27.95" customHeight="1">
      <c r="A94" s="69" t="s">
        <v>195</v>
      </c>
      <c r="B94" s="63" t="s">
        <v>196</v>
      </c>
      <c r="C94" s="57">
        <f t="shared" si="41"/>
        <v>106.1</v>
      </c>
      <c r="D94" s="57">
        <f t="shared" si="40"/>
        <v>29.94</v>
      </c>
      <c r="E94" s="67">
        <v>20</v>
      </c>
      <c r="F94" s="76">
        <v>0.6</v>
      </c>
      <c r="G94" s="67">
        <v>489</v>
      </c>
      <c r="H94" s="66">
        <v>29.34</v>
      </c>
      <c r="I94" s="67"/>
      <c r="J94" s="66">
        <v>0</v>
      </c>
      <c r="K94" s="67"/>
      <c r="L94" s="66">
        <v>0</v>
      </c>
      <c r="M94" s="67"/>
      <c r="N94" s="66">
        <v>0</v>
      </c>
      <c r="O94" s="67">
        <v>0</v>
      </c>
      <c r="P94" s="66">
        <v>0</v>
      </c>
      <c r="Q94" s="68">
        <v>76.16</v>
      </c>
    </row>
    <row r="95" spans="1:17" s="34" customFormat="1" ht="27.95" customHeight="1">
      <c r="A95" s="69" t="s">
        <v>197</v>
      </c>
      <c r="B95" s="63" t="s">
        <v>198</v>
      </c>
      <c r="C95" s="57">
        <f t="shared" si="41"/>
        <v>140.19999999999999</v>
      </c>
      <c r="D95" s="57">
        <f t="shared" si="40"/>
        <v>30.54</v>
      </c>
      <c r="E95" s="67">
        <v>20</v>
      </c>
      <c r="F95" s="76">
        <v>0.6</v>
      </c>
      <c r="G95" s="67">
        <v>458</v>
      </c>
      <c r="H95" s="66">
        <v>27.48</v>
      </c>
      <c r="I95" s="67"/>
      <c r="J95" s="66">
        <v>0</v>
      </c>
      <c r="K95" s="67">
        <v>4</v>
      </c>
      <c r="L95" s="66">
        <v>0.36</v>
      </c>
      <c r="M95" s="67">
        <v>14</v>
      </c>
      <c r="N95" s="66">
        <v>2.1</v>
      </c>
      <c r="O95" s="67">
        <v>0</v>
      </c>
      <c r="P95" s="66">
        <v>0</v>
      </c>
      <c r="Q95" s="68">
        <v>109.66</v>
      </c>
    </row>
    <row r="96" spans="1:17" s="34" customFormat="1" ht="27.95" customHeight="1">
      <c r="A96" s="69" t="s">
        <v>199</v>
      </c>
      <c r="B96" s="63" t="s">
        <v>200</v>
      </c>
      <c r="C96" s="57">
        <f t="shared" si="41"/>
        <v>52.05</v>
      </c>
      <c r="D96" s="57">
        <f t="shared" si="40"/>
        <v>52.05</v>
      </c>
      <c r="E96" s="67">
        <v>11</v>
      </c>
      <c r="F96" s="76">
        <v>0.33</v>
      </c>
      <c r="G96" s="67">
        <v>845</v>
      </c>
      <c r="H96" s="66">
        <v>50.7</v>
      </c>
      <c r="I96" s="67"/>
      <c r="J96" s="66">
        <v>0</v>
      </c>
      <c r="K96" s="67"/>
      <c r="L96" s="66">
        <v>0</v>
      </c>
      <c r="M96" s="67"/>
      <c r="N96" s="66">
        <v>0</v>
      </c>
      <c r="O96" s="67">
        <v>1</v>
      </c>
      <c r="P96" s="66">
        <v>1.02</v>
      </c>
      <c r="Q96" s="68"/>
    </row>
    <row r="97" spans="1:17 16378:16379" s="34" customFormat="1" ht="27.95" customHeight="1">
      <c r="A97" s="69" t="s">
        <v>201</v>
      </c>
      <c r="B97" s="63" t="s">
        <v>202</v>
      </c>
      <c r="C97" s="57">
        <f t="shared" si="41"/>
        <v>40.89</v>
      </c>
      <c r="D97" s="57">
        <f t="shared" si="40"/>
        <v>40.89</v>
      </c>
      <c r="E97" s="67">
        <v>155</v>
      </c>
      <c r="F97" s="76">
        <v>4.6500000000000004</v>
      </c>
      <c r="G97" s="67">
        <v>552</v>
      </c>
      <c r="H97" s="66">
        <v>33.119999999999997</v>
      </c>
      <c r="I97" s="67"/>
      <c r="J97" s="66">
        <v>0</v>
      </c>
      <c r="K97" s="67">
        <v>3</v>
      </c>
      <c r="L97" s="66">
        <v>0.27</v>
      </c>
      <c r="M97" s="67">
        <v>19</v>
      </c>
      <c r="N97" s="66">
        <v>2.85</v>
      </c>
      <c r="O97" s="67">
        <v>0</v>
      </c>
      <c r="P97" s="66">
        <v>0</v>
      </c>
      <c r="Q97" s="68"/>
    </row>
    <row r="98" spans="1:17 16378:16379" s="34" customFormat="1" ht="27.95" customHeight="1">
      <c r="A98" s="69" t="s">
        <v>203</v>
      </c>
      <c r="B98" s="63" t="s">
        <v>204</v>
      </c>
      <c r="C98" s="57">
        <f t="shared" si="41"/>
        <v>122.87</v>
      </c>
      <c r="D98" s="57">
        <f t="shared" si="40"/>
        <v>4.5</v>
      </c>
      <c r="E98" s="67">
        <v>6</v>
      </c>
      <c r="F98" s="76">
        <v>0.18</v>
      </c>
      <c r="G98" s="67">
        <v>68</v>
      </c>
      <c r="H98" s="66">
        <v>4.08</v>
      </c>
      <c r="I98" s="67"/>
      <c r="J98" s="66">
        <v>0</v>
      </c>
      <c r="K98" s="67">
        <v>1</v>
      </c>
      <c r="L98" s="66">
        <v>0.09</v>
      </c>
      <c r="M98" s="67">
        <v>1</v>
      </c>
      <c r="N98" s="66">
        <v>0.15</v>
      </c>
      <c r="O98" s="67">
        <v>0</v>
      </c>
      <c r="P98" s="66">
        <v>0</v>
      </c>
      <c r="Q98" s="68">
        <v>118.37</v>
      </c>
    </row>
    <row r="99" spans="1:17 16378:16379" s="34" customFormat="1" ht="27.95" customHeight="1">
      <c r="A99" s="69" t="s">
        <v>205</v>
      </c>
      <c r="B99" s="63" t="s">
        <v>206</v>
      </c>
      <c r="C99" s="57">
        <f t="shared" si="41"/>
        <v>287.16000000000003</v>
      </c>
      <c r="D99" s="57">
        <f t="shared" si="40"/>
        <v>134.13</v>
      </c>
      <c r="E99" s="67">
        <v>192</v>
      </c>
      <c r="F99" s="76">
        <v>5.76</v>
      </c>
      <c r="G99" s="67">
        <v>2101</v>
      </c>
      <c r="H99" s="66">
        <v>126.06</v>
      </c>
      <c r="I99" s="67">
        <v>3</v>
      </c>
      <c r="J99" s="66">
        <v>0.09</v>
      </c>
      <c r="K99" s="67">
        <v>3</v>
      </c>
      <c r="L99" s="66">
        <v>0.27</v>
      </c>
      <c r="M99" s="67">
        <v>13</v>
      </c>
      <c r="N99" s="66">
        <v>1.95</v>
      </c>
      <c r="O99" s="67">
        <v>0</v>
      </c>
      <c r="P99" s="66">
        <v>0</v>
      </c>
      <c r="Q99" s="68">
        <v>153.03</v>
      </c>
    </row>
    <row r="100" spans="1:17 16378:16379" s="34" customFormat="1" ht="27.95" customHeight="1">
      <c r="A100" s="78" t="s">
        <v>207</v>
      </c>
      <c r="B100" s="63" t="s">
        <v>208</v>
      </c>
      <c r="C100" s="57">
        <f t="shared" si="41"/>
        <v>128.03</v>
      </c>
      <c r="D100" s="57">
        <f t="shared" si="40"/>
        <v>29.37</v>
      </c>
      <c r="E100" s="67">
        <v>12</v>
      </c>
      <c r="F100" s="76">
        <v>0.36</v>
      </c>
      <c r="G100" s="67">
        <v>434</v>
      </c>
      <c r="H100" s="66">
        <v>26.04</v>
      </c>
      <c r="I100" s="67"/>
      <c r="J100" s="66">
        <v>0</v>
      </c>
      <c r="K100" s="67">
        <v>8</v>
      </c>
      <c r="L100" s="66">
        <v>0.72</v>
      </c>
      <c r="M100" s="67">
        <v>15</v>
      </c>
      <c r="N100" s="66">
        <v>2.25</v>
      </c>
      <c r="O100" s="67">
        <v>0</v>
      </c>
      <c r="P100" s="66">
        <v>0</v>
      </c>
      <c r="Q100" s="68">
        <v>98.66</v>
      </c>
    </row>
    <row r="101" spans="1:17 16378:16379" s="34" customFormat="1" ht="45" customHeight="1">
      <c r="A101" s="55"/>
      <c r="B101" s="79" t="s">
        <v>209</v>
      </c>
      <c r="C101" s="57">
        <f t="shared" si="41"/>
        <v>217.38</v>
      </c>
      <c r="D101" s="57">
        <f t="shared" si="40"/>
        <v>83.25</v>
      </c>
      <c r="E101" s="58">
        <v>2662</v>
      </c>
      <c r="F101" s="59">
        <v>79.86</v>
      </c>
      <c r="G101" s="58">
        <v>55</v>
      </c>
      <c r="H101" s="57">
        <v>3.3</v>
      </c>
      <c r="I101" s="58"/>
      <c r="J101" s="57">
        <v>0</v>
      </c>
      <c r="K101" s="58">
        <v>1</v>
      </c>
      <c r="L101" s="57">
        <v>0.09</v>
      </c>
      <c r="M101" s="58"/>
      <c r="N101" s="57">
        <v>0</v>
      </c>
      <c r="O101" s="58">
        <v>0</v>
      </c>
      <c r="P101" s="57">
        <v>0</v>
      </c>
      <c r="Q101" s="68">
        <v>134.13</v>
      </c>
    </row>
    <row r="102" spans="1:17 16378:16379" s="34" customFormat="1" ht="45" customHeight="1">
      <c r="A102" s="55"/>
      <c r="B102" s="79" t="s">
        <v>210</v>
      </c>
      <c r="C102" s="57">
        <f t="shared" si="41"/>
        <v>21.37</v>
      </c>
      <c r="D102" s="57">
        <f t="shared" si="40"/>
        <v>2.1</v>
      </c>
      <c r="E102" s="58">
        <v>70</v>
      </c>
      <c r="F102" s="59">
        <v>2.1</v>
      </c>
      <c r="G102" s="58"/>
      <c r="H102" s="57"/>
      <c r="I102" s="58"/>
      <c r="J102" s="57">
        <v>0</v>
      </c>
      <c r="K102" s="58"/>
      <c r="L102" s="57">
        <v>0</v>
      </c>
      <c r="M102" s="58"/>
      <c r="N102" s="57">
        <v>0</v>
      </c>
      <c r="O102" s="58">
        <v>0</v>
      </c>
      <c r="P102" s="57">
        <v>0</v>
      </c>
      <c r="Q102" s="68">
        <v>19.27</v>
      </c>
    </row>
    <row r="103" spans="1:17 16378:16379" s="34" customFormat="1" ht="45" customHeight="1">
      <c r="A103" s="55"/>
      <c r="B103" s="112" t="s">
        <v>317</v>
      </c>
      <c r="C103" s="57">
        <f t="shared" si="41"/>
        <v>251.39</v>
      </c>
      <c r="D103" s="57">
        <f t="shared" si="40"/>
        <v>0</v>
      </c>
      <c r="E103" s="80"/>
      <c r="F103" s="81"/>
      <c r="G103" s="80"/>
      <c r="H103" s="82"/>
      <c r="I103" s="80"/>
      <c r="J103" s="82">
        <v>0</v>
      </c>
      <c r="K103" s="80"/>
      <c r="L103" s="82"/>
      <c r="M103" s="80"/>
      <c r="N103" s="82">
        <v>0</v>
      </c>
      <c r="O103" s="80">
        <v>0</v>
      </c>
      <c r="P103" s="82">
        <v>0</v>
      </c>
      <c r="Q103" s="68">
        <v>251.39</v>
      </c>
    </row>
    <row r="104" spans="1:17 16378:16379" s="6" customFormat="1" ht="43.9" customHeight="1">
      <c r="A104" s="90" t="s">
        <v>211</v>
      </c>
      <c r="B104" s="91"/>
      <c r="C104" s="92"/>
      <c r="D104" s="92"/>
      <c r="E104" s="92"/>
      <c r="F104" s="92"/>
      <c r="G104" s="93"/>
      <c r="H104" s="92"/>
      <c r="I104" s="93"/>
      <c r="J104" s="92"/>
      <c r="K104" s="92"/>
      <c r="L104" s="92"/>
      <c r="M104" s="92"/>
      <c r="N104" s="92"/>
      <c r="O104" s="93"/>
      <c r="P104" s="92"/>
      <c r="Q104" s="92"/>
      <c r="XEX104" s="83"/>
      <c r="XEY104" s="83"/>
    </row>
  </sheetData>
  <mergeCells count="6">
    <mergeCell ref="A2:Q2"/>
    <mergeCell ref="D4:P4"/>
    <mergeCell ref="A104:Q104"/>
    <mergeCell ref="A4:A5"/>
    <mergeCell ref="B4:B5"/>
    <mergeCell ref="C4:C5"/>
  </mergeCells>
  <phoneticPr fontId="46" type="noConversion"/>
  <printOptions horizontalCentered="1"/>
  <pageMargins left="0.23611111111111099" right="0.23611111111111099" top="0.196527777777778" bottom="0.39305555555555599" header="0.31458333333333299" footer="0.31458333333333299"/>
  <pageSetup paperSize="9" scale="37" fitToHeight="0" orientation="portrait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7"/>
  <sheetViews>
    <sheetView topLeftCell="A84" workbookViewId="0">
      <selection activeCell="I45" sqref="I45:P106"/>
    </sheetView>
  </sheetViews>
  <sheetFormatPr defaultColWidth="9" defaultRowHeight="13.5"/>
  <cols>
    <col min="10" max="10" width="11.625" customWidth="1"/>
  </cols>
  <sheetData>
    <row r="1" spans="1:16" ht="15.75">
      <c r="A1" s="99" t="s">
        <v>212</v>
      </c>
      <c r="B1" s="99"/>
      <c r="C1" s="1"/>
      <c r="D1" s="1"/>
      <c r="E1" s="1"/>
      <c r="F1" s="2"/>
      <c r="G1" s="1"/>
      <c r="H1" s="2"/>
      <c r="I1" s="1"/>
      <c r="J1" s="1"/>
      <c r="K1" s="1"/>
      <c r="L1" s="1"/>
      <c r="M1" s="1"/>
      <c r="N1" s="1"/>
      <c r="O1" s="1"/>
      <c r="P1" s="3"/>
    </row>
    <row r="2" spans="1:16" ht="24">
      <c r="A2" s="100" t="s">
        <v>213</v>
      </c>
      <c r="B2" s="101"/>
      <c r="C2" s="101"/>
      <c r="D2" s="101"/>
      <c r="E2" s="101"/>
      <c r="F2" s="102"/>
      <c r="G2" s="101"/>
      <c r="H2" s="102"/>
      <c r="I2" s="101"/>
      <c r="J2" s="101"/>
      <c r="K2" s="101"/>
      <c r="L2" s="101"/>
      <c r="M2" s="101"/>
      <c r="N2" s="101"/>
      <c r="O2" s="101"/>
      <c r="P2" s="101"/>
    </row>
    <row r="3" spans="1:16" ht="27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6"/>
    </row>
    <row r="4" spans="1:16" ht="14.25">
      <c r="A4" s="103" t="s">
        <v>214</v>
      </c>
      <c r="B4" s="103" t="s">
        <v>215</v>
      </c>
      <c r="C4" s="103" t="s">
        <v>216</v>
      </c>
      <c r="D4" s="103"/>
      <c r="E4" s="103"/>
      <c r="F4" s="104" t="s">
        <v>217</v>
      </c>
      <c r="G4" s="104"/>
      <c r="H4" s="105"/>
      <c r="I4" s="106"/>
      <c r="J4" s="106"/>
      <c r="K4" s="106"/>
      <c r="L4" s="106"/>
      <c r="M4" s="106"/>
      <c r="N4" s="107"/>
      <c r="O4" s="107"/>
      <c r="P4" s="9"/>
    </row>
    <row r="5" spans="1:16" ht="41.25">
      <c r="A5" s="103"/>
      <c r="B5" s="103"/>
      <c r="C5" s="8" t="s">
        <v>218</v>
      </c>
      <c r="D5" s="7" t="s">
        <v>219</v>
      </c>
      <c r="E5" s="7" t="s">
        <v>220</v>
      </c>
      <c r="F5" s="8" t="s">
        <v>218</v>
      </c>
      <c r="G5" s="7" t="s">
        <v>221</v>
      </c>
      <c r="H5" s="7" t="s">
        <v>222</v>
      </c>
      <c r="I5" s="10" t="s">
        <v>223</v>
      </c>
      <c r="J5" s="10"/>
      <c r="K5" s="10" t="s">
        <v>224</v>
      </c>
      <c r="L5" s="10"/>
      <c r="M5" s="10" t="s">
        <v>225</v>
      </c>
      <c r="N5" s="11"/>
      <c r="O5" s="12" t="s">
        <v>226</v>
      </c>
      <c r="P5" s="13" t="s">
        <v>227</v>
      </c>
    </row>
    <row r="6" spans="1:16" ht="14.25">
      <c r="A6" s="9"/>
      <c r="B6" s="9" t="s">
        <v>228</v>
      </c>
      <c r="C6" s="14">
        <f t="shared" ref="C6:I6" si="0">SUM(C8:C106)</f>
        <v>125910</v>
      </c>
      <c r="D6" s="14">
        <f t="shared" si="0"/>
        <v>77663</v>
      </c>
      <c r="E6" s="14">
        <f t="shared" si="0"/>
        <v>48247</v>
      </c>
      <c r="F6" s="15">
        <f t="shared" si="0"/>
        <v>5224.71</v>
      </c>
      <c r="G6" s="15">
        <f t="shared" si="0"/>
        <v>2329.89</v>
      </c>
      <c r="H6" s="15">
        <f t="shared" si="0"/>
        <v>2894.82</v>
      </c>
      <c r="I6" s="14">
        <f t="shared" si="0"/>
        <v>61</v>
      </c>
      <c r="J6" s="15">
        <v>1.8</v>
      </c>
      <c r="K6" s="14">
        <f>SUM(K8:K106)</f>
        <v>318</v>
      </c>
      <c r="L6" s="14">
        <v>28.17</v>
      </c>
      <c r="M6" s="14">
        <f>SUM(M8:M106)</f>
        <v>931</v>
      </c>
      <c r="N6" s="14">
        <v>134.1</v>
      </c>
      <c r="O6" s="14">
        <f>SUM(O8:O106)</f>
        <v>20</v>
      </c>
      <c r="P6" s="15">
        <v>20.399999999999999</v>
      </c>
    </row>
    <row r="7" spans="1:16" ht="14.25">
      <c r="A7" s="9"/>
      <c r="B7" s="9"/>
      <c r="C7" s="14"/>
      <c r="D7" s="14"/>
      <c r="E7" s="14"/>
      <c r="F7" s="15"/>
      <c r="G7" s="15"/>
      <c r="H7" s="15"/>
      <c r="I7" s="14">
        <f>SUM(I8:I11)</f>
        <v>0</v>
      </c>
      <c r="J7" s="14">
        <f t="shared" ref="J7:P7" si="1">SUM(J8:J11)</f>
        <v>0</v>
      </c>
      <c r="K7" s="14">
        <f t="shared" si="1"/>
        <v>14</v>
      </c>
      <c r="L7" s="14">
        <f t="shared" si="1"/>
        <v>1.26</v>
      </c>
      <c r="M7" s="14">
        <f t="shared" si="1"/>
        <v>24</v>
      </c>
      <c r="N7" s="14">
        <f t="shared" si="1"/>
        <v>3.6</v>
      </c>
      <c r="O7" s="14">
        <f t="shared" si="1"/>
        <v>0</v>
      </c>
      <c r="P7" s="14">
        <f t="shared" si="1"/>
        <v>0</v>
      </c>
    </row>
    <row r="8" spans="1:16" ht="15">
      <c r="A8" s="16">
        <v>1</v>
      </c>
      <c r="B8" s="16" t="s">
        <v>229</v>
      </c>
      <c r="C8" s="17">
        <f t="shared" ref="C8:C20" si="2">D8+E8</f>
        <v>1166</v>
      </c>
      <c r="D8" s="17">
        <v>987</v>
      </c>
      <c r="E8" s="17">
        <v>179</v>
      </c>
      <c r="F8" s="18">
        <f t="shared" ref="F8:F20" si="3">G8+H8</f>
        <v>40.35</v>
      </c>
      <c r="G8" s="17">
        <f t="shared" ref="G8:G20" si="4">D8*0.03</f>
        <v>29.61</v>
      </c>
      <c r="H8" s="17">
        <f t="shared" ref="H8:H20" si="5">E8*0.06</f>
        <v>10.74</v>
      </c>
      <c r="I8" s="17"/>
      <c r="J8" s="17">
        <v>0</v>
      </c>
      <c r="K8" s="17">
        <v>2</v>
      </c>
      <c r="L8" s="17">
        <v>0.18</v>
      </c>
      <c r="M8" s="19">
        <v>3</v>
      </c>
      <c r="N8" s="19">
        <v>0.45</v>
      </c>
      <c r="O8" s="17">
        <v>0</v>
      </c>
      <c r="P8" s="17">
        <v>0</v>
      </c>
    </row>
    <row r="9" spans="1:16" ht="15">
      <c r="A9" s="16">
        <v>2</v>
      </c>
      <c r="B9" s="16" t="s">
        <v>230</v>
      </c>
      <c r="C9" s="17">
        <f t="shared" si="2"/>
        <v>2675</v>
      </c>
      <c r="D9" s="17">
        <v>2546</v>
      </c>
      <c r="E9" s="17">
        <v>129</v>
      </c>
      <c r="F9" s="18">
        <f t="shared" si="3"/>
        <v>84.12</v>
      </c>
      <c r="G9" s="17">
        <f t="shared" si="4"/>
        <v>76.38</v>
      </c>
      <c r="H9" s="17">
        <f t="shared" si="5"/>
        <v>7.74</v>
      </c>
      <c r="I9" s="17"/>
      <c r="J9" s="17">
        <v>0</v>
      </c>
      <c r="K9" s="17">
        <v>3</v>
      </c>
      <c r="L9" s="17">
        <v>0.27</v>
      </c>
      <c r="M9" s="19">
        <v>2</v>
      </c>
      <c r="N9" s="19">
        <v>0.3</v>
      </c>
      <c r="O9" s="17">
        <v>0</v>
      </c>
      <c r="P9" s="17">
        <v>0</v>
      </c>
    </row>
    <row r="10" spans="1:16" ht="15">
      <c r="A10" s="16">
        <v>3</v>
      </c>
      <c r="B10" s="16" t="s">
        <v>231</v>
      </c>
      <c r="C10" s="17">
        <f t="shared" si="2"/>
        <v>79</v>
      </c>
      <c r="D10" s="17">
        <v>15</v>
      </c>
      <c r="E10" s="17">
        <v>64</v>
      </c>
      <c r="F10" s="18">
        <f t="shared" si="3"/>
        <v>4.29</v>
      </c>
      <c r="G10" s="17">
        <f t="shared" si="4"/>
        <v>0.45</v>
      </c>
      <c r="H10" s="17">
        <f t="shared" si="5"/>
        <v>3.84</v>
      </c>
      <c r="I10" s="17"/>
      <c r="J10" s="17">
        <v>0</v>
      </c>
      <c r="K10" s="17">
        <v>1</v>
      </c>
      <c r="L10" s="17">
        <v>0.09</v>
      </c>
      <c r="M10" s="19">
        <v>1</v>
      </c>
      <c r="N10" s="19">
        <v>0.15</v>
      </c>
      <c r="O10" s="17">
        <v>0</v>
      </c>
      <c r="P10" s="17">
        <v>0</v>
      </c>
    </row>
    <row r="11" spans="1:16" ht="15">
      <c r="A11" s="16">
        <v>4</v>
      </c>
      <c r="B11" s="16" t="s">
        <v>232</v>
      </c>
      <c r="C11" s="17">
        <f t="shared" si="2"/>
        <v>1500</v>
      </c>
      <c r="D11" s="17">
        <v>900</v>
      </c>
      <c r="E11" s="17">
        <v>600</v>
      </c>
      <c r="F11" s="18">
        <f t="shared" si="3"/>
        <v>63</v>
      </c>
      <c r="G11" s="17">
        <f t="shared" si="4"/>
        <v>27</v>
      </c>
      <c r="H11" s="17">
        <f t="shared" si="5"/>
        <v>36</v>
      </c>
      <c r="I11" s="17"/>
      <c r="J11" s="17">
        <v>0</v>
      </c>
      <c r="K11" s="17">
        <v>8</v>
      </c>
      <c r="L11" s="17">
        <v>0.72</v>
      </c>
      <c r="M11" s="19">
        <v>18</v>
      </c>
      <c r="N11" s="19">
        <v>2.7</v>
      </c>
      <c r="O11" s="17">
        <v>0</v>
      </c>
      <c r="P11" s="17">
        <v>0</v>
      </c>
    </row>
    <row r="12" spans="1:16" ht="15">
      <c r="A12" s="16">
        <v>5</v>
      </c>
      <c r="B12" s="16" t="s">
        <v>233</v>
      </c>
      <c r="C12" s="17">
        <f t="shared" si="2"/>
        <v>1314</v>
      </c>
      <c r="D12" s="17">
        <v>1090</v>
      </c>
      <c r="E12" s="17">
        <v>224</v>
      </c>
      <c r="F12" s="18">
        <f t="shared" si="3"/>
        <v>46.14</v>
      </c>
      <c r="G12" s="17">
        <f t="shared" si="4"/>
        <v>32.700000000000003</v>
      </c>
      <c r="H12" s="17">
        <f t="shared" si="5"/>
        <v>13.44</v>
      </c>
      <c r="I12" s="17"/>
      <c r="J12" s="17">
        <v>0</v>
      </c>
      <c r="K12" s="20">
        <v>2</v>
      </c>
      <c r="L12" s="20">
        <v>0.18</v>
      </c>
      <c r="M12" s="19">
        <v>9</v>
      </c>
      <c r="N12" s="19">
        <v>1.35</v>
      </c>
      <c r="O12" s="20">
        <v>0</v>
      </c>
      <c r="P12" s="17">
        <v>0</v>
      </c>
    </row>
    <row r="13" spans="1:16" ht="15">
      <c r="A13" s="16">
        <v>6</v>
      </c>
      <c r="B13" s="16" t="s">
        <v>234</v>
      </c>
      <c r="C13" s="17">
        <f t="shared" si="2"/>
        <v>881</v>
      </c>
      <c r="D13" s="17">
        <v>623</v>
      </c>
      <c r="E13" s="17">
        <v>258</v>
      </c>
      <c r="F13" s="18">
        <f t="shared" si="3"/>
        <v>34.17</v>
      </c>
      <c r="G13" s="17">
        <f t="shared" si="4"/>
        <v>18.690000000000001</v>
      </c>
      <c r="H13" s="17">
        <f t="shared" si="5"/>
        <v>15.48</v>
      </c>
      <c r="I13" s="17"/>
      <c r="J13" s="17">
        <v>0</v>
      </c>
      <c r="K13" s="17">
        <v>2</v>
      </c>
      <c r="L13" s="17">
        <v>0.18</v>
      </c>
      <c r="M13" s="19">
        <v>11</v>
      </c>
      <c r="N13" s="19">
        <v>1.65</v>
      </c>
      <c r="O13" s="17">
        <v>0</v>
      </c>
      <c r="P13" s="17">
        <v>0</v>
      </c>
    </row>
    <row r="14" spans="1:16" ht="15">
      <c r="A14" s="16">
        <v>7</v>
      </c>
      <c r="B14" s="16" t="s">
        <v>235</v>
      </c>
      <c r="C14" s="17">
        <f t="shared" si="2"/>
        <v>509</v>
      </c>
      <c r="D14" s="17">
        <f>105-84</f>
        <v>21</v>
      </c>
      <c r="E14" s="17">
        <f>404+84</f>
        <v>488</v>
      </c>
      <c r="F14" s="18">
        <f t="shared" si="3"/>
        <v>29.91</v>
      </c>
      <c r="G14" s="17">
        <f t="shared" si="4"/>
        <v>0.63</v>
      </c>
      <c r="H14" s="17">
        <f t="shared" si="5"/>
        <v>29.28</v>
      </c>
      <c r="I14" s="17">
        <v>1</v>
      </c>
      <c r="J14" s="17">
        <v>0.03</v>
      </c>
      <c r="K14" s="17">
        <v>1</v>
      </c>
      <c r="L14" s="17">
        <v>0.09</v>
      </c>
      <c r="M14" s="19">
        <v>10</v>
      </c>
      <c r="N14" s="19">
        <v>1.5</v>
      </c>
      <c r="O14" s="17">
        <v>0</v>
      </c>
      <c r="P14" s="17">
        <v>0</v>
      </c>
    </row>
    <row r="15" spans="1:16" ht="15">
      <c r="A15" s="16">
        <v>8</v>
      </c>
      <c r="B15" s="16" t="s">
        <v>236</v>
      </c>
      <c r="C15" s="17">
        <f t="shared" si="2"/>
        <v>592</v>
      </c>
      <c r="D15" s="17">
        <v>469</v>
      </c>
      <c r="E15" s="17">
        <v>123</v>
      </c>
      <c r="F15" s="18">
        <f t="shared" si="3"/>
        <v>21.45</v>
      </c>
      <c r="G15" s="17">
        <f t="shared" si="4"/>
        <v>14.07</v>
      </c>
      <c r="H15" s="17">
        <f t="shared" si="5"/>
        <v>7.38</v>
      </c>
      <c r="I15" s="17"/>
      <c r="J15" s="17">
        <v>0</v>
      </c>
      <c r="K15" s="17">
        <v>2</v>
      </c>
      <c r="L15" s="17">
        <v>0.18</v>
      </c>
      <c r="M15" s="19">
        <v>1</v>
      </c>
      <c r="N15" s="19">
        <v>0.15</v>
      </c>
      <c r="O15" s="17">
        <v>0</v>
      </c>
      <c r="P15" s="17">
        <v>0</v>
      </c>
    </row>
    <row r="16" spans="1:16" ht="15">
      <c r="A16" s="16">
        <v>9</v>
      </c>
      <c r="B16" s="16" t="s">
        <v>237</v>
      </c>
      <c r="C16" s="17">
        <f t="shared" si="2"/>
        <v>595</v>
      </c>
      <c r="D16" s="17">
        <v>260</v>
      </c>
      <c r="E16" s="17">
        <v>335</v>
      </c>
      <c r="F16" s="18">
        <f t="shared" si="3"/>
        <v>27.9</v>
      </c>
      <c r="G16" s="17">
        <f t="shared" si="4"/>
        <v>7.8</v>
      </c>
      <c r="H16" s="17">
        <f t="shared" si="5"/>
        <v>20.100000000000001</v>
      </c>
      <c r="I16" s="17">
        <v>2</v>
      </c>
      <c r="J16" s="17">
        <v>0.06</v>
      </c>
      <c r="K16" s="17">
        <v>2</v>
      </c>
      <c r="L16" s="17">
        <v>0.18</v>
      </c>
      <c r="M16" s="19">
        <v>12</v>
      </c>
      <c r="N16" s="19">
        <v>1.8</v>
      </c>
      <c r="O16" s="17">
        <v>0</v>
      </c>
      <c r="P16" s="17">
        <v>0</v>
      </c>
    </row>
    <row r="17" spans="1:16" ht="15">
      <c r="A17" s="16">
        <v>10</v>
      </c>
      <c r="B17" s="16" t="s">
        <v>238</v>
      </c>
      <c r="C17" s="17">
        <f t="shared" si="2"/>
        <v>509</v>
      </c>
      <c r="D17" s="17">
        <v>23</v>
      </c>
      <c r="E17" s="17">
        <v>486</v>
      </c>
      <c r="F17" s="18">
        <f t="shared" si="3"/>
        <v>29.85</v>
      </c>
      <c r="G17" s="17">
        <f t="shared" si="4"/>
        <v>0.69</v>
      </c>
      <c r="H17" s="17">
        <f t="shared" si="5"/>
        <v>29.16</v>
      </c>
      <c r="I17" s="17">
        <v>1</v>
      </c>
      <c r="J17" s="17">
        <v>0.03</v>
      </c>
      <c r="K17" s="17">
        <v>4</v>
      </c>
      <c r="L17" s="17">
        <v>0.36</v>
      </c>
      <c r="M17" s="19">
        <v>5</v>
      </c>
      <c r="N17" s="19">
        <v>0.75</v>
      </c>
      <c r="O17" s="17">
        <v>0</v>
      </c>
      <c r="P17" s="17">
        <v>0</v>
      </c>
    </row>
    <row r="18" spans="1:16" ht="15">
      <c r="A18" s="16">
        <v>11</v>
      </c>
      <c r="B18" s="16" t="s">
        <v>239</v>
      </c>
      <c r="C18" s="17">
        <f t="shared" si="2"/>
        <v>1336</v>
      </c>
      <c r="D18" s="17">
        <v>1017</v>
      </c>
      <c r="E18" s="17">
        <v>319</v>
      </c>
      <c r="F18" s="18">
        <f t="shared" si="3"/>
        <v>49.65</v>
      </c>
      <c r="G18" s="17">
        <f t="shared" si="4"/>
        <v>30.51</v>
      </c>
      <c r="H18" s="17">
        <f t="shared" si="5"/>
        <v>19.14</v>
      </c>
      <c r="I18" s="17"/>
      <c r="J18" s="17">
        <v>0</v>
      </c>
      <c r="K18" s="17"/>
      <c r="L18" s="17">
        <v>0</v>
      </c>
      <c r="M18" s="19"/>
      <c r="N18" s="19">
        <v>0</v>
      </c>
      <c r="O18" s="17">
        <v>0</v>
      </c>
      <c r="P18" s="17">
        <v>0</v>
      </c>
    </row>
    <row r="19" spans="1:16" ht="15.75">
      <c r="A19" s="16">
        <v>12</v>
      </c>
      <c r="B19" s="16" t="s">
        <v>240</v>
      </c>
      <c r="C19" s="17">
        <f t="shared" si="2"/>
        <v>4880</v>
      </c>
      <c r="D19" s="17">
        <v>4500</v>
      </c>
      <c r="E19" s="17">
        <v>380</v>
      </c>
      <c r="F19" s="18">
        <f t="shared" si="3"/>
        <v>157.80000000000001</v>
      </c>
      <c r="G19" s="17">
        <f t="shared" si="4"/>
        <v>135</v>
      </c>
      <c r="H19" s="17">
        <f t="shared" si="5"/>
        <v>22.8</v>
      </c>
      <c r="I19" s="17">
        <v>1</v>
      </c>
      <c r="J19" s="17">
        <v>0.03</v>
      </c>
      <c r="K19" s="21">
        <v>10</v>
      </c>
      <c r="L19" s="21">
        <v>0.9</v>
      </c>
      <c r="M19" s="19"/>
      <c r="N19" s="19">
        <v>0</v>
      </c>
      <c r="O19" s="21">
        <v>0</v>
      </c>
      <c r="P19" s="17">
        <v>0</v>
      </c>
    </row>
    <row r="20" spans="1:16" ht="15">
      <c r="A20" s="16">
        <v>13</v>
      </c>
      <c r="B20" s="16" t="s">
        <v>241</v>
      </c>
      <c r="C20" s="17">
        <f t="shared" si="2"/>
        <v>3587</v>
      </c>
      <c r="D20" s="17">
        <f>2539-544</f>
        <v>1995</v>
      </c>
      <c r="E20" s="17">
        <f>1048+544</f>
        <v>1592</v>
      </c>
      <c r="F20" s="18">
        <f t="shared" si="3"/>
        <v>155.37</v>
      </c>
      <c r="G20" s="17">
        <f t="shared" si="4"/>
        <v>59.85</v>
      </c>
      <c r="H20" s="17">
        <f t="shared" si="5"/>
        <v>95.52</v>
      </c>
      <c r="I20" s="17"/>
      <c r="J20" s="17">
        <v>0</v>
      </c>
      <c r="K20" s="17"/>
      <c r="L20" s="17">
        <v>0</v>
      </c>
      <c r="M20" s="19"/>
      <c r="N20" s="19">
        <v>0</v>
      </c>
      <c r="O20" s="17">
        <v>5</v>
      </c>
      <c r="P20" s="17">
        <v>5.0999999999999996</v>
      </c>
    </row>
    <row r="21" spans="1:16" ht="15">
      <c r="A21" s="16"/>
      <c r="B21" s="16"/>
      <c r="C21" s="17"/>
      <c r="D21" s="17"/>
      <c r="E21" s="17"/>
      <c r="F21" s="18"/>
      <c r="G21" s="17"/>
      <c r="H21" s="17"/>
      <c r="I21" s="17"/>
      <c r="J21" s="17"/>
      <c r="K21" s="17"/>
      <c r="L21" s="17"/>
      <c r="M21" s="19"/>
      <c r="N21" s="19"/>
      <c r="O21" s="17"/>
      <c r="P21" s="17"/>
    </row>
    <row r="22" spans="1:16" ht="15">
      <c r="A22" s="16">
        <v>14</v>
      </c>
      <c r="B22" s="16" t="s">
        <v>242</v>
      </c>
      <c r="C22" s="17">
        <f t="shared" ref="C22:C32" si="6">D22+E22</f>
        <v>243</v>
      </c>
      <c r="D22" s="17">
        <v>25</v>
      </c>
      <c r="E22" s="17">
        <v>218</v>
      </c>
      <c r="F22" s="18">
        <f t="shared" ref="F22:F32" si="7">G22+H22</f>
        <v>13.83</v>
      </c>
      <c r="G22" s="17">
        <f t="shared" ref="G22:G32" si="8">D22*0.03</f>
        <v>0.75</v>
      </c>
      <c r="H22" s="17">
        <f t="shared" ref="H22:H32" si="9">E22*0.06</f>
        <v>13.08</v>
      </c>
      <c r="I22" s="17">
        <v>1</v>
      </c>
      <c r="J22" s="17">
        <v>0.03</v>
      </c>
      <c r="K22" s="17">
        <v>4</v>
      </c>
      <c r="L22" s="17">
        <v>0.36</v>
      </c>
      <c r="M22" s="19">
        <v>8</v>
      </c>
      <c r="N22" s="19">
        <v>1.2</v>
      </c>
      <c r="O22" s="17">
        <v>0</v>
      </c>
      <c r="P22" s="17">
        <v>0</v>
      </c>
    </row>
    <row r="23" spans="1:16" ht="15">
      <c r="A23" s="16">
        <v>15</v>
      </c>
      <c r="B23" s="16" t="s">
        <v>243</v>
      </c>
      <c r="C23" s="17">
        <f t="shared" si="6"/>
        <v>1304</v>
      </c>
      <c r="D23" s="17">
        <v>5</v>
      </c>
      <c r="E23" s="17">
        <v>1299</v>
      </c>
      <c r="F23" s="18">
        <f t="shared" si="7"/>
        <v>78.09</v>
      </c>
      <c r="G23" s="17">
        <f t="shared" si="8"/>
        <v>0.15</v>
      </c>
      <c r="H23" s="17">
        <f t="shared" si="9"/>
        <v>77.94</v>
      </c>
      <c r="I23" s="17">
        <v>3</v>
      </c>
      <c r="J23" s="17">
        <v>0.09</v>
      </c>
      <c r="K23" s="17">
        <v>9</v>
      </c>
      <c r="L23" s="17">
        <v>0.81</v>
      </c>
      <c r="M23" s="19">
        <v>32</v>
      </c>
      <c r="N23" s="19">
        <v>4.8</v>
      </c>
      <c r="O23" s="17">
        <v>0</v>
      </c>
      <c r="P23" s="17">
        <v>0</v>
      </c>
    </row>
    <row r="24" spans="1:16" ht="15">
      <c r="A24" s="16">
        <v>16</v>
      </c>
      <c r="B24" s="16" t="s">
        <v>244</v>
      </c>
      <c r="C24" s="17">
        <f t="shared" si="6"/>
        <v>1088</v>
      </c>
      <c r="D24" s="17">
        <v>84</v>
      </c>
      <c r="E24" s="17">
        <v>1004</v>
      </c>
      <c r="F24" s="18">
        <f t="shared" si="7"/>
        <v>62.76</v>
      </c>
      <c r="G24" s="17">
        <f t="shared" si="8"/>
        <v>2.52</v>
      </c>
      <c r="H24" s="17">
        <f t="shared" si="9"/>
        <v>60.24</v>
      </c>
      <c r="I24" s="17"/>
      <c r="J24" s="17">
        <v>0</v>
      </c>
      <c r="K24" s="17">
        <v>8</v>
      </c>
      <c r="L24" s="17">
        <v>0.72</v>
      </c>
      <c r="M24" s="19">
        <v>20</v>
      </c>
      <c r="N24" s="19">
        <v>3</v>
      </c>
      <c r="O24" s="17">
        <v>0</v>
      </c>
      <c r="P24" s="17">
        <v>0</v>
      </c>
    </row>
    <row r="25" spans="1:16" ht="15">
      <c r="A25" s="16">
        <v>17</v>
      </c>
      <c r="B25" s="16" t="s">
        <v>245</v>
      </c>
      <c r="C25" s="17">
        <f t="shared" si="6"/>
        <v>17728</v>
      </c>
      <c r="D25" s="17">
        <v>15893</v>
      </c>
      <c r="E25" s="17">
        <v>1835</v>
      </c>
      <c r="F25" s="18">
        <f t="shared" si="7"/>
        <v>586.89</v>
      </c>
      <c r="G25" s="17">
        <f t="shared" si="8"/>
        <v>476.79</v>
      </c>
      <c r="H25" s="17">
        <f t="shared" si="9"/>
        <v>110.1</v>
      </c>
      <c r="I25" s="17">
        <v>17</v>
      </c>
      <c r="J25" s="17">
        <v>0.51</v>
      </c>
      <c r="K25" s="17">
        <v>30</v>
      </c>
      <c r="L25" s="17">
        <v>2.7</v>
      </c>
      <c r="M25" s="19">
        <v>36</v>
      </c>
      <c r="N25" s="19">
        <v>5.4</v>
      </c>
      <c r="O25" s="17">
        <v>0</v>
      </c>
      <c r="P25" s="17">
        <v>0</v>
      </c>
    </row>
    <row r="26" spans="1:16" ht="15">
      <c r="A26" s="16">
        <v>18</v>
      </c>
      <c r="B26" s="16" t="s">
        <v>246</v>
      </c>
      <c r="C26" s="17">
        <f t="shared" si="6"/>
        <v>1623</v>
      </c>
      <c r="D26" s="17">
        <v>1072</v>
      </c>
      <c r="E26" s="17">
        <v>551</v>
      </c>
      <c r="F26" s="18">
        <f t="shared" si="7"/>
        <v>65.22</v>
      </c>
      <c r="G26" s="17">
        <f t="shared" si="8"/>
        <v>32.159999999999997</v>
      </c>
      <c r="H26" s="17">
        <f t="shared" si="9"/>
        <v>33.06</v>
      </c>
      <c r="I26" s="17">
        <v>1</v>
      </c>
      <c r="J26" s="17">
        <v>0.03</v>
      </c>
      <c r="K26" s="17">
        <v>3</v>
      </c>
      <c r="L26" s="17">
        <v>0.27</v>
      </c>
      <c r="M26" s="19">
        <v>12</v>
      </c>
      <c r="N26" s="19">
        <v>1.8</v>
      </c>
      <c r="O26" s="17">
        <v>0</v>
      </c>
      <c r="P26" s="17">
        <v>0</v>
      </c>
    </row>
    <row r="27" spans="1:16" ht="15">
      <c r="A27" s="16">
        <v>19</v>
      </c>
      <c r="B27" s="16" t="s">
        <v>247</v>
      </c>
      <c r="C27" s="17">
        <f t="shared" si="6"/>
        <v>337</v>
      </c>
      <c r="D27" s="17">
        <v>0</v>
      </c>
      <c r="E27" s="17">
        <v>337</v>
      </c>
      <c r="F27" s="18">
        <f t="shared" si="7"/>
        <v>20.22</v>
      </c>
      <c r="G27" s="17">
        <f t="shared" si="8"/>
        <v>0</v>
      </c>
      <c r="H27" s="17">
        <f t="shared" si="9"/>
        <v>20.22</v>
      </c>
      <c r="I27" s="17"/>
      <c r="J27" s="17">
        <v>0</v>
      </c>
      <c r="K27" s="22">
        <v>3</v>
      </c>
      <c r="L27" s="22">
        <v>0.27</v>
      </c>
      <c r="M27" s="19">
        <v>12</v>
      </c>
      <c r="N27" s="19">
        <v>1.8</v>
      </c>
      <c r="O27" s="23">
        <v>0</v>
      </c>
      <c r="P27" s="17">
        <v>0</v>
      </c>
    </row>
    <row r="28" spans="1:16" ht="15">
      <c r="A28" s="16">
        <v>20</v>
      </c>
      <c r="B28" s="16" t="s">
        <v>248</v>
      </c>
      <c r="C28" s="17">
        <f t="shared" si="6"/>
        <v>992</v>
      </c>
      <c r="D28" s="17">
        <v>240</v>
      </c>
      <c r="E28" s="17">
        <v>752</v>
      </c>
      <c r="F28" s="18">
        <f t="shared" si="7"/>
        <v>52.32</v>
      </c>
      <c r="G28" s="17">
        <f t="shared" si="8"/>
        <v>7.2</v>
      </c>
      <c r="H28" s="17">
        <f t="shared" si="9"/>
        <v>45.12</v>
      </c>
      <c r="I28" s="17"/>
      <c r="J28" s="17">
        <v>0</v>
      </c>
      <c r="K28" s="17">
        <v>8</v>
      </c>
      <c r="L28" s="17">
        <v>0.72</v>
      </c>
      <c r="M28" s="19">
        <v>18</v>
      </c>
      <c r="N28" s="19">
        <v>2.7</v>
      </c>
      <c r="O28" s="17">
        <v>0</v>
      </c>
      <c r="P28" s="17">
        <v>0</v>
      </c>
    </row>
    <row r="29" spans="1:16" ht="15">
      <c r="A29" s="16">
        <v>21</v>
      </c>
      <c r="B29" s="16" t="s">
        <v>249</v>
      </c>
      <c r="C29" s="17">
        <f t="shared" si="6"/>
        <v>248</v>
      </c>
      <c r="D29" s="17">
        <v>10</v>
      </c>
      <c r="E29" s="17">
        <v>238</v>
      </c>
      <c r="F29" s="18">
        <f t="shared" si="7"/>
        <v>14.58</v>
      </c>
      <c r="G29" s="17">
        <f t="shared" si="8"/>
        <v>0.3</v>
      </c>
      <c r="H29" s="17">
        <f t="shared" si="9"/>
        <v>14.28</v>
      </c>
      <c r="I29" s="17"/>
      <c r="J29" s="17">
        <v>0</v>
      </c>
      <c r="K29" s="17">
        <v>1</v>
      </c>
      <c r="L29" s="17">
        <v>0.09</v>
      </c>
      <c r="M29" s="19">
        <v>5</v>
      </c>
      <c r="N29" s="19">
        <v>0.75</v>
      </c>
      <c r="O29" s="17">
        <v>0</v>
      </c>
      <c r="P29" s="17">
        <v>0</v>
      </c>
    </row>
    <row r="30" spans="1:16" ht="15">
      <c r="A30" s="16">
        <v>22</v>
      </c>
      <c r="B30" s="16" t="s">
        <v>250</v>
      </c>
      <c r="C30" s="17">
        <f t="shared" si="6"/>
        <v>1387</v>
      </c>
      <c r="D30" s="17">
        <v>241</v>
      </c>
      <c r="E30" s="17">
        <v>1146</v>
      </c>
      <c r="F30" s="18">
        <f t="shared" si="7"/>
        <v>75.989999999999995</v>
      </c>
      <c r="G30" s="17">
        <f t="shared" si="8"/>
        <v>7.23</v>
      </c>
      <c r="H30" s="17">
        <f t="shared" si="9"/>
        <v>68.760000000000005</v>
      </c>
      <c r="I30" s="17">
        <v>1</v>
      </c>
      <c r="J30" s="17">
        <v>0.03</v>
      </c>
      <c r="K30" s="17">
        <v>12</v>
      </c>
      <c r="L30" s="17">
        <v>1.08</v>
      </c>
      <c r="M30" s="19">
        <v>34</v>
      </c>
      <c r="N30" s="19">
        <v>5.0999999999999996</v>
      </c>
      <c r="O30" s="17">
        <v>3</v>
      </c>
      <c r="P30" s="17">
        <v>3.06</v>
      </c>
    </row>
    <row r="31" spans="1:16" ht="15">
      <c r="A31" s="16">
        <v>23</v>
      </c>
      <c r="B31" s="16" t="s">
        <v>251</v>
      </c>
      <c r="C31" s="17">
        <f t="shared" si="6"/>
        <v>1159</v>
      </c>
      <c r="D31" s="17">
        <v>22</v>
      </c>
      <c r="E31" s="17">
        <v>1137</v>
      </c>
      <c r="F31" s="18">
        <f t="shared" si="7"/>
        <v>68.88</v>
      </c>
      <c r="G31" s="17">
        <f t="shared" si="8"/>
        <v>0.66</v>
      </c>
      <c r="H31" s="17">
        <f t="shared" si="9"/>
        <v>68.22</v>
      </c>
      <c r="I31" s="17"/>
      <c r="J31" s="17">
        <v>0</v>
      </c>
      <c r="K31" s="17">
        <v>9</v>
      </c>
      <c r="L31" s="17">
        <v>0.81</v>
      </c>
      <c r="M31" s="19">
        <v>31</v>
      </c>
      <c r="N31" s="19">
        <v>4.6500000000000004</v>
      </c>
      <c r="O31" s="17">
        <v>0</v>
      </c>
      <c r="P31" s="17">
        <v>0</v>
      </c>
    </row>
    <row r="32" spans="1:16" ht="15">
      <c r="A32" s="16">
        <v>24</v>
      </c>
      <c r="B32" s="16" t="s">
        <v>252</v>
      </c>
      <c r="C32" s="17">
        <f t="shared" si="6"/>
        <v>742</v>
      </c>
      <c r="D32" s="17">
        <v>69</v>
      </c>
      <c r="E32" s="17">
        <v>673</v>
      </c>
      <c r="F32" s="18">
        <f t="shared" si="7"/>
        <v>42.45</v>
      </c>
      <c r="G32" s="17">
        <f t="shared" si="8"/>
        <v>2.0699999999999998</v>
      </c>
      <c r="H32" s="17">
        <f t="shared" si="9"/>
        <v>40.380000000000003</v>
      </c>
      <c r="I32" s="17">
        <v>3</v>
      </c>
      <c r="J32" s="17">
        <v>0.09</v>
      </c>
      <c r="K32" s="17">
        <v>5</v>
      </c>
      <c r="L32" s="17">
        <v>0.45</v>
      </c>
      <c r="M32" s="19">
        <v>17</v>
      </c>
      <c r="N32" s="19">
        <v>2.5499999999999998</v>
      </c>
      <c r="O32" s="17">
        <v>0</v>
      </c>
      <c r="P32" s="17">
        <v>0</v>
      </c>
    </row>
    <row r="33" spans="1:16" ht="15">
      <c r="A33" s="16"/>
      <c r="B33" s="16"/>
      <c r="C33" s="17"/>
      <c r="D33" s="17"/>
      <c r="E33" s="17"/>
      <c r="F33" s="18"/>
      <c r="G33" s="17"/>
      <c r="H33" s="17"/>
      <c r="I33" s="17">
        <f>SUM(I34:I35)</f>
        <v>1</v>
      </c>
      <c r="J33" s="17">
        <f t="shared" ref="J33:P33" si="10">SUM(J34:J35)</f>
        <v>0.03</v>
      </c>
      <c r="K33" s="17">
        <f t="shared" si="10"/>
        <v>5</v>
      </c>
      <c r="L33" s="17">
        <f t="shared" si="10"/>
        <v>0.45</v>
      </c>
      <c r="M33" s="17">
        <f t="shared" si="10"/>
        <v>25</v>
      </c>
      <c r="N33" s="17">
        <f t="shared" si="10"/>
        <v>3.75</v>
      </c>
      <c r="O33" s="17">
        <f t="shared" si="10"/>
        <v>0</v>
      </c>
      <c r="P33" s="17">
        <f t="shared" si="10"/>
        <v>0</v>
      </c>
    </row>
    <row r="34" spans="1:16" ht="27">
      <c r="A34" s="16">
        <v>25</v>
      </c>
      <c r="B34" s="24" t="s">
        <v>253</v>
      </c>
      <c r="C34" s="17">
        <f t="shared" ref="C34:C41" si="11">D34+E34</f>
        <v>991</v>
      </c>
      <c r="D34" s="17">
        <v>544</v>
      </c>
      <c r="E34" s="17">
        <v>447</v>
      </c>
      <c r="F34" s="18">
        <f t="shared" ref="F34:F41" si="12">G34+H34</f>
        <v>43.14</v>
      </c>
      <c r="G34" s="17">
        <f t="shared" ref="G34:G41" si="13">D34*0.03</f>
        <v>16.32</v>
      </c>
      <c r="H34" s="17">
        <f t="shared" ref="H34:H41" si="14">E34*0.06</f>
        <v>26.82</v>
      </c>
      <c r="I34" s="17">
        <v>1</v>
      </c>
      <c r="J34" s="17">
        <v>0.03</v>
      </c>
      <c r="K34" s="25">
        <v>4</v>
      </c>
      <c r="L34" s="25">
        <v>0.36</v>
      </c>
      <c r="M34" s="19">
        <v>14</v>
      </c>
      <c r="N34" s="19">
        <v>2.1</v>
      </c>
      <c r="O34" s="25">
        <v>0</v>
      </c>
      <c r="P34" s="17">
        <v>0</v>
      </c>
    </row>
    <row r="35" spans="1:16" ht="15">
      <c r="A35" s="16">
        <v>26</v>
      </c>
      <c r="B35" s="24" t="s">
        <v>254</v>
      </c>
      <c r="C35" s="17">
        <f t="shared" si="11"/>
        <v>797</v>
      </c>
      <c r="D35" s="17">
        <v>461</v>
      </c>
      <c r="E35" s="17">
        <v>336</v>
      </c>
      <c r="F35" s="18">
        <f t="shared" si="12"/>
        <v>33.99</v>
      </c>
      <c r="G35" s="17">
        <f t="shared" si="13"/>
        <v>13.83</v>
      </c>
      <c r="H35" s="17">
        <f t="shared" si="14"/>
        <v>20.16</v>
      </c>
      <c r="I35" s="17"/>
      <c r="J35" s="17">
        <v>0</v>
      </c>
      <c r="K35" s="17">
        <v>1</v>
      </c>
      <c r="L35" s="17">
        <v>0.09</v>
      </c>
      <c r="M35" s="19">
        <v>11</v>
      </c>
      <c r="N35" s="19">
        <v>1.65</v>
      </c>
      <c r="O35" s="17">
        <v>0</v>
      </c>
      <c r="P35" s="17">
        <v>0</v>
      </c>
    </row>
    <row r="36" spans="1:16" ht="15">
      <c r="A36" s="16">
        <v>27</v>
      </c>
      <c r="B36" s="24" t="s">
        <v>255</v>
      </c>
      <c r="C36" s="17">
        <f t="shared" si="11"/>
        <v>2698</v>
      </c>
      <c r="D36" s="17">
        <v>1825</v>
      </c>
      <c r="E36" s="17">
        <v>873</v>
      </c>
      <c r="F36" s="18">
        <f t="shared" si="12"/>
        <v>107.13</v>
      </c>
      <c r="G36" s="17">
        <f t="shared" si="13"/>
        <v>54.75</v>
      </c>
      <c r="H36" s="17">
        <f t="shared" si="14"/>
        <v>52.38</v>
      </c>
      <c r="I36" s="17">
        <v>4</v>
      </c>
      <c r="J36" s="17">
        <v>0.12</v>
      </c>
      <c r="K36" s="17">
        <v>13</v>
      </c>
      <c r="L36" s="17">
        <v>1.17</v>
      </c>
      <c r="M36" s="19">
        <v>26</v>
      </c>
      <c r="N36" s="19">
        <v>3.9</v>
      </c>
      <c r="O36" s="17">
        <v>0</v>
      </c>
      <c r="P36" s="17">
        <v>0</v>
      </c>
    </row>
    <row r="37" spans="1:16" ht="15">
      <c r="A37" s="16">
        <v>28</v>
      </c>
      <c r="B37" s="24" t="s">
        <v>256</v>
      </c>
      <c r="C37" s="17">
        <f t="shared" si="11"/>
        <v>4623</v>
      </c>
      <c r="D37" s="17">
        <f>3978-3034</f>
        <v>944</v>
      </c>
      <c r="E37" s="17">
        <f>645+3034</f>
        <v>3679</v>
      </c>
      <c r="F37" s="18">
        <f t="shared" si="12"/>
        <v>249.06</v>
      </c>
      <c r="G37" s="17">
        <f t="shared" si="13"/>
        <v>28.32</v>
      </c>
      <c r="H37" s="17">
        <f t="shared" si="14"/>
        <v>220.74</v>
      </c>
      <c r="I37" s="17"/>
      <c r="J37" s="17">
        <v>0</v>
      </c>
      <c r="K37" s="17"/>
      <c r="L37" s="17">
        <v>0</v>
      </c>
      <c r="M37" s="19">
        <v>12</v>
      </c>
      <c r="N37" s="19">
        <v>1.8</v>
      </c>
      <c r="O37" s="17">
        <v>0</v>
      </c>
      <c r="P37" s="17">
        <v>0</v>
      </c>
    </row>
    <row r="38" spans="1:16" ht="15">
      <c r="A38" s="16">
        <v>29</v>
      </c>
      <c r="B38" s="24" t="s">
        <v>257</v>
      </c>
      <c r="C38" s="17">
        <f t="shared" si="11"/>
        <v>1511</v>
      </c>
      <c r="D38" s="17">
        <f>388-131</f>
        <v>257</v>
      </c>
      <c r="E38" s="17">
        <f>1123+131</f>
        <v>1254</v>
      </c>
      <c r="F38" s="18">
        <f t="shared" si="12"/>
        <v>82.95</v>
      </c>
      <c r="G38" s="17">
        <f t="shared" si="13"/>
        <v>7.71</v>
      </c>
      <c r="H38" s="17">
        <f t="shared" si="14"/>
        <v>75.239999999999995</v>
      </c>
      <c r="I38" s="17"/>
      <c r="J38" s="17">
        <v>0</v>
      </c>
      <c r="K38" s="17">
        <v>6</v>
      </c>
      <c r="L38" s="17">
        <v>0.54</v>
      </c>
      <c r="M38" s="19">
        <v>35</v>
      </c>
      <c r="N38" s="19">
        <v>5.25</v>
      </c>
      <c r="O38" s="17">
        <v>1</v>
      </c>
      <c r="P38" s="17">
        <v>1.02</v>
      </c>
    </row>
    <row r="39" spans="1:16" ht="15">
      <c r="A39" s="16">
        <v>30</v>
      </c>
      <c r="B39" s="24" t="s">
        <v>258</v>
      </c>
      <c r="C39" s="17">
        <f t="shared" si="11"/>
        <v>2972</v>
      </c>
      <c r="D39" s="17">
        <v>1096</v>
      </c>
      <c r="E39" s="17">
        <v>1876</v>
      </c>
      <c r="F39" s="18">
        <f t="shared" si="12"/>
        <v>145.44</v>
      </c>
      <c r="G39" s="17">
        <f t="shared" si="13"/>
        <v>32.880000000000003</v>
      </c>
      <c r="H39" s="17">
        <f t="shared" si="14"/>
        <v>112.56</v>
      </c>
      <c r="I39" s="17">
        <v>2</v>
      </c>
      <c r="J39" s="17">
        <v>0.06</v>
      </c>
      <c r="K39" s="26">
        <v>12</v>
      </c>
      <c r="L39" s="26">
        <v>1.08</v>
      </c>
      <c r="M39" s="19">
        <v>40</v>
      </c>
      <c r="N39" s="19">
        <v>6</v>
      </c>
      <c r="O39" s="26">
        <v>0</v>
      </c>
      <c r="P39" s="17">
        <v>0</v>
      </c>
    </row>
    <row r="40" spans="1:16" ht="15">
      <c r="A40" s="16">
        <v>31</v>
      </c>
      <c r="B40" s="24" t="s">
        <v>259</v>
      </c>
      <c r="C40" s="17">
        <f t="shared" si="11"/>
        <v>17326</v>
      </c>
      <c r="D40" s="17">
        <v>16760</v>
      </c>
      <c r="E40" s="17">
        <v>566</v>
      </c>
      <c r="F40" s="18">
        <f t="shared" si="12"/>
        <v>536.76</v>
      </c>
      <c r="G40" s="17">
        <f t="shared" si="13"/>
        <v>502.8</v>
      </c>
      <c r="H40" s="17">
        <f t="shared" si="14"/>
        <v>33.96</v>
      </c>
      <c r="I40" s="17"/>
      <c r="J40" s="17">
        <v>0</v>
      </c>
      <c r="K40" s="17">
        <v>1</v>
      </c>
      <c r="L40" s="17">
        <v>0.09</v>
      </c>
      <c r="M40" s="19">
        <v>3</v>
      </c>
      <c r="N40" s="19">
        <v>0.45</v>
      </c>
      <c r="O40" s="17">
        <v>0</v>
      </c>
      <c r="P40" s="17">
        <v>0</v>
      </c>
    </row>
    <row r="41" spans="1:16" ht="15">
      <c r="A41" s="16">
        <v>32</v>
      </c>
      <c r="B41" s="27" t="s">
        <v>260</v>
      </c>
      <c r="C41" s="17">
        <f t="shared" si="11"/>
        <v>724</v>
      </c>
      <c r="D41" s="17">
        <f>631-620</f>
        <v>11</v>
      </c>
      <c r="E41" s="17">
        <f>93+620</f>
        <v>713</v>
      </c>
      <c r="F41" s="18">
        <f t="shared" si="12"/>
        <v>43.11</v>
      </c>
      <c r="G41" s="17">
        <f t="shared" si="13"/>
        <v>0.33</v>
      </c>
      <c r="H41" s="17">
        <f t="shared" si="14"/>
        <v>42.78</v>
      </c>
      <c r="I41" s="17"/>
      <c r="J41" s="17">
        <v>0</v>
      </c>
      <c r="K41" s="17"/>
      <c r="L41" s="17">
        <v>0</v>
      </c>
      <c r="M41" s="19">
        <v>4</v>
      </c>
      <c r="N41" s="19">
        <v>0.6</v>
      </c>
      <c r="O41" s="17">
        <v>0</v>
      </c>
      <c r="P41" s="17">
        <v>0</v>
      </c>
    </row>
    <row r="42" spans="1:16" ht="15">
      <c r="A42" s="16"/>
      <c r="B42" s="27"/>
      <c r="C42" s="17"/>
      <c r="D42" s="17"/>
      <c r="E42" s="17"/>
      <c r="F42" s="18"/>
      <c r="G42" s="17"/>
      <c r="H42" s="17"/>
      <c r="I42" s="17">
        <f>SUM(I43:I44)</f>
        <v>0</v>
      </c>
      <c r="J42" s="17">
        <f t="shared" ref="J42:P42" si="15">SUM(J43:J44)</f>
        <v>0</v>
      </c>
      <c r="K42" s="17">
        <f t="shared" si="15"/>
        <v>0</v>
      </c>
      <c r="L42" s="17">
        <f t="shared" si="15"/>
        <v>0</v>
      </c>
      <c r="M42" s="17">
        <f t="shared" si="15"/>
        <v>12</v>
      </c>
      <c r="N42" s="17">
        <f t="shared" si="15"/>
        <v>1.8</v>
      </c>
      <c r="O42" s="17">
        <f t="shared" si="15"/>
        <v>0</v>
      </c>
      <c r="P42" s="17">
        <f t="shared" si="15"/>
        <v>0</v>
      </c>
    </row>
    <row r="43" spans="1:16" ht="27">
      <c r="A43" s="16">
        <v>33</v>
      </c>
      <c r="B43" s="24" t="s">
        <v>261</v>
      </c>
      <c r="C43" s="17">
        <f t="shared" ref="C43:C50" si="16">D43+E43</f>
        <v>87</v>
      </c>
      <c r="D43" s="17">
        <v>46</v>
      </c>
      <c r="E43" s="17">
        <v>41</v>
      </c>
      <c r="F43" s="18">
        <f t="shared" ref="F43:F50" si="17">G43+H43</f>
        <v>3.84</v>
      </c>
      <c r="G43" s="17">
        <f t="shared" ref="G43:G50" si="18">D43*0.03</f>
        <v>1.38</v>
      </c>
      <c r="H43" s="17">
        <f t="shared" ref="H43:H50" si="19">E43*0.06</f>
        <v>2.46</v>
      </c>
      <c r="I43" s="17"/>
      <c r="J43" s="17">
        <v>0</v>
      </c>
      <c r="K43" s="22"/>
      <c r="L43" s="22">
        <v>0</v>
      </c>
      <c r="M43" s="19">
        <v>1</v>
      </c>
      <c r="N43" s="19">
        <v>0.15</v>
      </c>
      <c r="O43" s="23">
        <v>0</v>
      </c>
      <c r="P43" s="17">
        <v>0</v>
      </c>
    </row>
    <row r="44" spans="1:16" ht="15.75">
      <c r="A44" s="16">
        <v>34</v>
      </c>
      <c r="B44" s="24" t="s">
        <v>262</v>
      </c>
      <c r="C44" s="17">
        <f t="shared" si="16"/>
        <v>348</v>
      </c>
      <c r="D44" s="17">
        <v>71</v>
      </c>
      <c r="E44" s="17">
        <v>277</v>
      </c>
      <c r="F44" s="18">
        <f t="shared" si="17"/>
        <v>18.75</v>
      </c>
      <c r="G44" s="17">
        <f t="shared" si="18"/>
        <v>2.13</v>
      </c>
      <c r="H44" s="17">
        <f t="shared" si="19"/>
        <v>16.62</v>
      </c>
      <c r="I44" s="17"/>
      <c r="J44" s="17">
        <v>0</v>
      </c>
      <c r="K44" s="21"/>
      <c r="L44" s="21">
        <v>0</v>
      </c>
      <c r="M44" s="19">
        <v>11</v>
      </c>
      <c r="N44" s="19">
        <v>1.65</v>
      </c>
      <c r="O44" s="21">
        <v>0</v>
      </c>
      <c r="P44" s="17">
        <v>0</v>
      </c>
    </row>
    <row r="45" spans="1:16" ht="15">
      <c r="A45" s="16">
        <v>35</v>
      </c>
      <c r="B45" s="24" t="s">
        <v>263</v>
      </c>
      <c r="C45" s="17">
        <f t="shared" si="16"/>
        <v>2858</v>
      </c>
      <c r="D45" s="17">
        <v>2485</v>
      </c>
      <c r="E45" s="17">
        <v>373</v>
      </c>
      <c r="F45" s="18">
        <f t="shared" si="17"/>
        <v>96.93</v>
      </c>
      <c r="G45" s="17">
        <f t="shared" si="18"/>
        <v>74.55</v>
      </c>
      <c r="H45" s="17">
        <f t="shared" si="19"/>
        <v>22.38</v>
      </c>
      <c r="I45" s="17"/>
      <c r="J45" s="17">
        <v>0</v>
      </c>
      <c r="K45" s="17"/>
      <c r="L45" s="17">
        <v>0</v>
      </c>
      <c r="M45" s="19">
        <v>3</v>
      </c>
      <c r="N45" s="19">
        <v>0.45</v>
      </c>
      <c r="O45" s="17">
        <v>0</v>
      </c>
      <c r="P45" s="17">
        <v>0</v>
      </c>
    </row>
    <row r="46" spans="1:16" ht="15">
      <c r="A46" s="16">
        <v>36</v>
      </c>
      <c r="B46" s="24" t="s">
        <v>264</v>
      </c>
      <c r="C46" s="17">
        <f t="shared" si="16"/>
        <v>387</v>
      </c>
      <c r="D46" s="17">
        <v>58</v>
      </c>
      <c r="E46" s="17">
        <v>329</v>
      </c>
      <c r="F46" s="18">
        <f t="shared" si="17"/>
        <v>21.48</v>
      </c>
      <c r="G46" s="17">
        <f t="shared" si="18"/>
        <v>1.74</v>
      </c>
      <c r="H46" s="17">
        <f t="shared" si="19"/>
        <v>19.739999999999998</v>
      </c>
      <c r="I46" s="17"/>
      <c r="J46" s="17">
        <v>0</v>
      </c>
      <c r="K46" s="17"/>
      <c r="L46" s="17">
        <v>0</v>
      </c>
      <c r="M46" s="19">
        <v>8</v>
      </c>
      <c r="N46" s="19">
        <v>1.2</v>
      </c>
      <c r="O46" s="17">
        <v>5</v>
      </c>
      <c r="P46" s="17">
        <v>5.0999999999999996</v>
      </c>
    </row>
    <row r="47" spans="1:16" ht="15">
      <c r="A47" s="16">
        <v>37</v>
      </c>
      <c r="B47" s="24" t="s">
        <v>265</v>
      </c>
      <c r="C47" s="17">
        <f t="shared" si="16"/>
        <v>563</v>
      </c>
      <c r="D47" s="17">
        <v>21</v>
      </c>
      <c r="E47" s="17">
        <v>542</v>
      </c>
      <c r="F47" s="18">
        <f t="shared" si="17"/>
        <v>33.15</v>
      </c>
      <c r="G47" s="17">
        <f t="shared" si="18"/>
        <v>0.63</v>
      </c>
      <c r="H47" s="17">
        <f t="shared" si="19"/>
        <v>32.520000000000003</v>
      </c>
      <c r="I47" s="17"/>
      <c r="J47" s="17">
        <v>0</v>
      </c>
      <c r="K47" s="17"/>
      <c r="L47" s="17">
        <v>0</v>
      </c>
      <c r="M47" s="19">
        <v>10</v>
      </c>
      <c r="N47" s="19">
        <v>1.5</v>
      </c>
      <c r="O47" s="17">
        <v>1</v>
      </c>
      <c r="P47" s="17">
        <v>1.02</v>
      </c>
    </row>
    <row r="48" spans="1:16" ht="15">
      <c r="A48" s="16">
        <v>38</v>
      </c>
      <c r="B48" s="24" t="s">
        <v>266</v>
      </c>
      <c r="C48" s="17">
        <f t="shared" si="16"/>
        <v>439</v>
      </c>
      <c r="D48" s="17">
        <v>174</v>
      </c>
      <c r="E48" s="17">
        <v>265</v>
      </c>
      <c r="F48" s="18">
        <f t="shared" si="17"/>
        <v>21.12</v>
      </c>
      <c r="G48" s="17">
        <f t="shared" si="18"/>
        <v>5.22</v>
      </c>
      <c r="H48" s="17">
        <f t="shared" si="19"/>
        <v>15.9</v>
      </c>
      <c r="I48" s="17">
        <v>1</v>
      </c>
      <c r="J48" s="17">
        <v>0.03</v>
      </c>
      <c r="K48" s="17">
        <v>4</v>
      </c>
      <c r="L48" s="17">
        <v>0.36</v>
      </c>
      <c r="M48" s="19">
        <v>5</v>
      </c>
      <c r="N48" s="19">
        <v>0.75</v>
      </c>
      <c r="O48" s="17">
        <v>0</v>
      </c>
      <c r="P48" s="17">
        <v>0</v>
      </c>
    </row>
    <row r="49" spans="1:16" ht="15">
      <c r="A49" s="16">
        <v>39</v>
      </c>
      <c r="B49" s="24" t="s">
        <v>267</v>
      </c>
      <c r="C49" s="17">
        <f t="shared" si="16"/>
        <v>1092</v>
      </c>
      <c r="D49" s="17">
        <v>18</v>
      </c>
      <c r="E49" s="17">
        <v>1074</v>
      </c>
      <c r="F49" s="18">
        <f t="shared" si="17"/>
        <v>64.98</v>
      </c>
      <c r="G49" s="17">
        <f t="shared" si="18"/>
        <v>0.54</v>
      </c>
      <c r="H49" s="17">
        <f t="shared" si="19"/>
        <v>64.44</v>
      </c>
      <c r="I49" s="17"/>
      <c r="J49" s="17">
        <v>0</v>
      </c>
      <c r="K49" s="17">
        <v>11</v>
      </c>
      <c r="L49" s="17">
        <v>0.99</v>
      </c>
      <c r="M49" s="19">
        <v>34</v>
      </c>
      <c r="N49" s="19">
        <v>5.0999999999999996</v>
      </c>
      <c r="O49" s="17">
        <v>0</v>
      </c>
      <c r="P49" s="17">
        <v>0</v>
      </c>
    </row>
    <row r="50" spans="1:16" ht="15">
      <c r="A50" s="16">
        <v>40</v>
      </c>
      <c r="B50" s="24" t="s">
        <v>268</v>
      </c>
      <c r="C50" s="17">
        <f t="shared" si="16"/>
        <v>515</v>
      </c>
      <c r="D50" s="17">
        <v>61</v>
      </c>
      <c r="E50" s="17">
        <v>454</v>
      </c>
      <c r="F50" s="18">
        <f t="shared" si="17"/>
        <v>29.07</v>
      </c>
      <c r="G50" s="17">
        <f t="shared" si="18"/>
        <v>1.83</v>
      </c>
      <c r="H50" s="17">
        <f t="shared" si="19"/>
        <v>27.24</v>
      </c>
      <c r="I50" s="17"/>
      <c r="J50" s="17">
        <v>0</v>
      </c>
      <c r="K50" s="17">
        <v>5</v>
      </c>
      <c r="L50" s="17">
        <v>0.45</v>
      </c>
      <c r="M50" s="19">
        <v>15</v>
      </c>
      <c r="N50" s="19">
        <v>2.25</v>
      </c>
      <c r="O50" s="17">
        <v>0</v>
      </c>
      <c r="P50" s="17">
        <v>0</v>
      </c>
    </row>
    <row r="51" spans="1:16" ht="15">
      <c r="A51" s="16"/>
      <c r="B51" s="24"/>
      <c r="C51" s="17"/>
      <c r="D51" s="17"/>
      <c r="E51" s="17"/>
      <c r="F51" s="18"/>
      <c r="G51" s="17"/>
      <c r="H51" s="17"/>
      <c r="I51" s="17"/>
      <c r="J51" s="17"/>
      <c r="K51" s="17"/>
      <c r="L51" s="17"/>
      <c r="M51" s="19"/>
      <c r="N51" s="19"/>
      <c r="O51" s="17"/>
      <c r="P51" s="17"/>
    </row>
    <row r="52" spans="1:16" ht="27">
      <c r="A52" s="16">
        <v>41</v>
      </c>
      <c r="B52" s="24" t="s">
        <v>269</v>
      </c>
      <c r="C52" s="17">
        <f>D52+E52</f>
        <v>769</v>
      </c>
      <c r="D52" s="17">
        <v>442</v>
      </c>
      <c r="E52" s="17">
        <v>327</v>
      </c>
      <c r="F52" s="18">
        <f>G52+H52</f>
        <v>32.880000000000003</v>
      </c>
      <c r="G52" s="17">
        <f>D52*0.03</f>
        <v>13.26</v>
      </c>
      <c r="H52" s="17">
        <f>E52*0.06</f>
        <v>19.62</v>
      </c>
      <c r="I52" s="17">
        <v>1</v>
      </c>
      <c r="J52" s="17">
        <v>0.03</v>
      </c>
      <c r="K52" s="25"/>
      <c r="L52" s="25">
        <v>0</v>
      </c>
      <c r="M52" s="19">
        <v>6</v>
      </c>
      <c r="N52" s="19">
        <v>0.9</v>
      </c>
      <c r="O52" s="25">
        <v>0</v>
      </c>
      <c r="P52" s="17">
        <v>0</v>
      </c>
    </row>
    <row r="53" spans="1:16" ht="15">
      <c r="A53" s="16">
        <v>42</v>
      </c>
      <c r="B53" s="27" t="s">
        <v>270</v>
      </c>
      <c r="C53" s="17">
        <f>D53+E53</f>
        <v>1489</v>
      </c>
      <c r="D53" s="17">
        <v>1019</v>
      </c>
      <c r="E53" s="17">
        <v>470</v>
      </c>
      <c r="F53" s="18">
        <f>G53+H53</f>
        <v>58.77</v>
      </c>
      <c r="G53" s="17">
        <f>D53*0.03</f>
        <v>30.57</v>
      </c>
      <c r="H53" s="17">
        <f>E53*0.06</f>
        <v>28.2</v>
      </c>
      <c r="I53" s="17"/>
      <c r="J53" s="17">
        <v>0</v>
      </c>
      <c r="K53" s="17">
        <v>2</v>
      </c>
      <c r="L53" s="17">
        <v>0.18</v>
      </c>
      <c r="M53" s="19">
        <v>12</v>
      </c>
      <c r="N53" s="19">
        <v>1.8</v>
      </c>
      <c r="O53" s="17">
        <v>0</v>
      </c>
      <c r="P53" s="17">
        <v>0</v>
      </c>
    </row>
    <row r="54" spans="1:16" ht="15">
      <c r="A54" s="16">
        <v>43</v>
      </c>
      <c r="B54" s="27" t="s">
        <v>271</v>
      </c>
      <c r="C54" s="17">
        <f>D54+E54</f>
        <v>2964</v>
      </c>
      <c r="D54" s="17">
        <v>1861</v>
      </c>
      <c r="E54" s="17">
        <v>1103</v>
      </c>
      <c r="F54" s="18">
        <f>G54+H54</f>
        <v>122.01</v>
      </c>
      <c r="G54" s="17">
        <f>D54*0.03</f>
        <v>55.83</v>
      </c>
      <c r="H54" s="17">
        <f>E54*0.06</f>
        <v>66.180000000000007</v>
      </c>
      <c r="I54" s="17"/>
      <c r="J54" s="17">
        <v>0</v>
      </c>
      <c r="K54" s="17">
        <v>10</v>
      </c>
      <c r="L54" s="17">
        <v>0.9</v>
      </c>
      <c r="M54" s="19">
        <v>15</v>
      </c>
      <c r="N54" s="19">
        <v>2.25</v>
      </c>
      <c r="O54" s="17">
        <v>0</v>
      </c>
      <c r="P54" s="17">
        <v>0</v>
      </c>
    </row>
    <row r="55" spans="1:16" ht="15">
      <c r="A55" s="16">
        <v>44</v>
      </c>
      <c r="B55" s="27" t="s">
        <v>272</v>
      </c>
      <c r="C55" s="17">
        <f>D55+E55</f>
        <v>552</v>
      </c>
      <c r="D55" s="17">
        <v>264</v>
      </c>
      <c r="E55" s="17">
        <v>288</v>
      </c>
      <c r="F55" s="18">
        <f>G55+H55</f>
        <v>25.2</v>
      </c>
      <c r="G55" s="17">
        <f>D55*0.03</f>
        <v>7.92</v>
      </c>
      <c r="H55" s="17">
        <f>E55*0.06</f>
        <v>17.28</v>
      </c>
      <c r="I55" s="17"/>
      <c r="J55" s="17">
        <v>0</v>
      </c>
      <c r="K55" s="17">
        <v>2</v>
      </c>
      <c r="L55" s="17">
        <v>0.18</v>
      </c>
      <c r="M55" s="19">
        <v>3</v>
      </c>
      <c r="N55" s="19">
        <v>0.45</v>
      </c>
      <c r="O55" s="17">
        <v>0</v>
      </c>
      <c r="P55" s="17">
        <v>0</v>
      </c>
    </row>
    <row r="56" spans="1:16" ht="15">
      <c r="A56" s="16"/>
      <c r="B56" s="27"/>
      <c r="C56" s="17"/>
      <c r="D56" s="17"/>
      <c r="E56" s="17"/>
      <c r="F56" s="18"/>
      <c r="G56" s="17"/>
      <c r="H56" s="17"/>
      <c r="I56" s="17"/>
      <c r="J56" s="17"/>
      <c r="K56" s="17"/>
      <c r="L56" s="17"/>
      <c r="M56" s="19"/>
      <c r="N56" s="19"/>
      <c r="O56" s="17"/>
      <c r="P56" s="17"/>
    </row>
    <row r="57" spans="1:16" ht="27">
      <c r="A57" s="16">
        <v>45</v>
      </c>
      <c r="B57" s="27" t="s">
        <v>273</v>
      </c>
      <c r="C57" s="17">
        <f>D57+E57</f>
        <v>267</v>
      </c>
      <c r="D57" s="17">
        <v>120</v>
      </c>
      <c r="E57" s="17">
        <v>147</v>
      </c>
      <c r="F57" s="18">
        <f>G57+H57</f>
        <v>12.42</v>
      </c>
      <c r="G57" s="17">
        <f>D57*0.03</f>
        <v>3.6</v>
      </c>
      <c r="H57" s="17">
        <f>E57*0.06</f>
        <v>8.82</v>
      </c>
      <c r="I57" s="17"/>
      <c r="J57" s="17">
        <v>0</v>
      </c>
      <c r="K57" s="17">
        <v>2</v>
      </c>
      <c r="L57" s="17">
        <v>0.18</v>
      </c>
      <c r="M57" s="19">
        <v>4</v>
      </c>
      <c r="N57" s="19">
        <v>0.6</v>
      </c>
      <c r="O57" s="17">
        <v>0</v>
      </c>
      <c r="P57" s="17">
        <v>0</v>
      </c>
    </row>
    <row r="58" spans="1:16" ht="15.75">
      <c r="A58" s="16">
        <v>46</v>
      </c>
      <c r="B58" s="27" t="s">
        <v>274</v>
      </c>
      <c r="C58" s="17">
        <f>D58+E58</f>
        <v>252</v>
      </c>
      <c r="D58" s="17">
        <v>48</v>
      </c>
      <c r="E58" s="17">
        <v>204</v>
      </c>
      <c r="F58" s="18">
        <f>G58+H58</f>
        <v>13.68</v>
      </c>
      <c r="G58" s="17">
        <f>D58*0.03</f>
        <v>1.44</v>
      </c>
      <c r="H58" s="17">
        <f>E58*0.06</f>
        <v>12.24</v>
      </c>
      <c r="I58" s="17"/>
      <c r="J58" s="17">
        <v>0</v>
      </c>
      <c r="K58" s="28"/>
      <c r="L58" s="28">
        <v>0</v>
      </c>
      <c r="M58" s="19">
        <v>5</v>
      </c>
      <c r="N58" s="19">
        <v>0.75</v>
      </c>
      <c r="O58" s="28">
        <v>0</v>
      </c>
      <c r="P58" s="17">
        <v>0</v>
      </c>
    </row>
    <row r="59" spans="1:16" ht="15">
      <c r="A59" s="16">
        <v>47</v>
      </c>
      <c r="B59" s="27" t="s">
        <v>275</v>
      </c>
      <c r="C59" s="17">
        <f>D59+E59</f>
        <v>423</v>
      </c>
      <c r="D59" s="17">
        <v>0</v>
      </c>
      <c r="E59" s="17">
        <v>423</v>
      </c>
      <c r="F59" s="18">
        <f>G59+H59</f>
        <v>25.38</v>
      </c>
      <c r="G59" s="17">
        <f>D59*0.03</f>
        <v>0</v>
      </c>
      <c r="H59" s="17">
        <f>E59*0.06</f>
        <v>25.38</v>
      </c>
      <c r="I59" s="17"/>
      <c r="J59" s="17">
        <v>0</v>
      </c>
      <c r="K59" s="22">
        <v>6</v>
      </c>
      <c r="L59" s="22">
        <v>0.54</v>
      </c>
      <c r="M59" s="19">
        <v>8</v>
      </c>
      <c r="N59" s="19">
        <v>1.2</v>
      </c>
      <c r="O59" s="23">
        <v>0</v>
      </c>
      <c r="P59" s="17">
        <v>0</v>
      </c>
    </row>
    <row r="60" spans="1:16" ht="15">
      <c r="A60" s="16"/>
      <c r="B60" s="27"/>
      <c r="C60" s="17"/>
      <c r="D60" s="17"/>
      <c r="E60" s="17"/>
      <c r="F60" s="18"/>
      <c r="G60" s="17"/>
      <c r="H60" s="17"/>
      <c r="I60" s="17"/>
      <c r="J60" s="17"/>
      <c r="K60" s="22"/>
      <c r="L60" s="22"/>
      <c r="M60" s="19"/>
      <c r="N60" s="19"/>
      <c r="O60" s="23"/>
      <c r="P60" s="17"/>
    </row>
    <row r="61" spans="1:16" ht="27">
      <c r="A61" s="16">
        <v>48</v>
      </c>
      <c r="B61" s="27" t="s">
        <v>276</v>
      </c>
      <c r="C61" s="17">
        <f>D61+E61</f>
        <v>147</v>
      </c>
      <c r="D61" s="17">
        <v>20</v>
      </c>
      <c r="E61" s="17">
        <v>127</v>
      </c>
      <c r="F61" s="18">
        <f>G61+H61</f>
        <v>8.2200000000000006</v>
      </c>
      <c r="G61" s="17">
        <f>D61*0.03</f>
        <v>0.6</v>
      </c>
      <c r="H61" s="17">
        <f>E61*0.06</f>
        <v>7.62</v>
      </c>
      <c r="I61" s="17">
        <v>1</v>
      </c>
      <c r="J61" s="17">
        <v>0.03</v>
      </c>
      <c r="K61" s="17">
        <v>3</v>
      </c>
      <c r="L61" s="17">
        <v>0.27</v>
      </c>
      <c r="M61" s="19">
        <v>4</v>
      </c>
      <c r="N61" s="19">
        <v>0.6</v>
      </c>
      <c r="O61" s="17">
        <v>0</v>
      </c>
      <c r="P61" s="17">
        <v>0</v>
      </c>
    </row>
    <row r="62" spans="1:16" ht="15">
      <c r="A62" s="16">
        <v>49</v>
      </c>
      <c r="B62" s="27" t="s">
        <v>277</v>
      </c>
      <c r="C62" s="17">
        <f>D62+E62</f>
        <v>1246</v>
      </c>
      <c r="D62" s="17">
        <v>31</v>
      </c>
      <c r="E62" s="17">
        <v>1215</v>
      </c>
      <c r="F62" s="18">
        <f>G62+H62</f>
        <v>73.83</v>
      </c>
      <c r="G62" s="17">
        <f>D62*0.03</f>
        <v>0.93</v>
      </c>
      <c r="H62" s="17">
        <f>E62*0.06</f>
        <v>72.900000000000006</v>
      </c>
      <c r="I62" s="17">
        <v>2</v>
      </c>
      <c r="J62" s="17">
        <v>0.06</v>
      </c>
      <c r="K62" s="17">
        <v>12</v>
      </c>
      <c r="L62" s="17">
        <v>1.08</v>
      </c>
      <c r="M62" s="19">
        <v>36</v>
      </c>
      <c r="N62" s="19">
        <v>5.4</v>
      </c>
      <c r="O62" s="17">
        <v>0</v>
      </c>
      <c r="P62" s="17">
        <v>0</v>
      </c>
    </row>
    <row r="63" spans="1:16" ht="15">
      <c r="A63" s="16">
        <v>50</v>
      </c>
      <c r="B63" s="27" t="s">
        <v>278</v>
      </c>
      <c r="C63" s="17">
        <f>D63+E63</f>
        <v>2014</v>
      </c>
      <c r="D63" s="17">
        <v>331</v>
      </c>
      <c r="E63" s="17">
        <v>1683</v>
      </c>
      <c r="F63" s="18">
        <f>G63+H63</f>
        <v>110.91</v>
      </c>
      <c r="G63" s="17">
        <f>D63*0.03</f>
        <v>9.93</v>
      </c>
      <c r="H63" s="17">
        <f>E63*0.06</f>
        <v>100.98</v>
      </c>
      <c r="I63" s="17"/>
      <c r="J63" s="17">
        <v>0</v>
      </c>
      <c r="K63" s="17"/>
      <c r="L63" s="17">
        <v>0</v>
      </c>
      <c r="M63" s="19"/>
      <c r="N63" s="19">
        <v>0</v>
      </c>
      <c r="O63" s="17">
        <v>0</v>
      </c>
      <c r="P63" s="17">
        <v>0</v>
      </c>
    </row>
    <row r="64" spans="1:16" ht="15">
      <c r="A64" s="16">
        <v>51</v>
      </c>
      <c r="B64" s="27" t="s">
        <v>279</v>
      </c>
      <c r="C64" s="17">
        <f>D64+E64</f>
        <v>338</v>
      </c>
      <c r="D64" s="17">
        <v>118</v>
      </c>
      <c r="E64" s="17">
        <v>220</v>
      </c>
      <c r="F64" s="18">
        <f>G64+H64</f>
        <v>16.739999999999998</v>
      </c>
      <c r="G64" s="17">
        <f>D64*0.03</f>
        <v>3.54</v>
      </c>
      <c r="H64" s="17">
        <f>E64*0.06</f>
        <v>13.2</v>
      </c>
      <c r="I64" s="17"/>
      <c r="J64" s="17">
        <v>0</v>
      </c>
      <c r="K64" s="17"/>
      <c r="L64" s="17">
        <v>0</v>
      </c>
      <c r="M64" s="19"/>
      <c r="N64" s="19">
        <v>0</v>
      </c>
      <c r="O64" s="17">
        <v>0</v>
      </c>
      <c r="P64" s="17">
        <v>0</v>
      </c>
    </row>
    <row r="65" spans="1:16" ht="15">
      <c r="A65" s="16"/>
      <c r="B65" s="27"/>
      <c r="C65" s="17"/>
      <c r="D65" s="17"/>
      <c r="E65" s="17"/>
      <c r="F65" s="18"/>
      <c r="G65" s="17"/>
      <c r="H65" s="17"/>
      <c r="I65" s="17"/>
      <c r="J65" s="17"/>
      <c r="K65" s="17"/>
      <c r="L65" s="17"/>
      <c r="M65" s="19"/>
      <c r="N65" s="19"/>
      <c r="O65" s="17"/>
      <c r="P65" s="17"/>
    </row>
    <row r="66" spans="1:16" ht="27">
      <c r="A66" s="16">
        <v>52</v>
      </c>
      <c r="B66" s="27" t="s">
        <v>280</v>
      </c>
      <c r="C66" s="17">
        <f>D66+E66</f>
        <v>2261</v>
      </c>
      <c r="D66" s="17">
        <f>1840-517</f>
        <v>1323</v>
      </c>
      <c r="E66" s="17">
        <f>421+517</f>
        <v>938</v>
      </c>
      <c r="F66" s="18">
        <f>G66+H66</f>
        <v>95.97</v>
      </c>
      <c r="G66" s="17">
        <f>D66*0.03</f>
        <v>39.69</v>
      </c>
      <c r="H66" s="17">
        <f>E66*0.06</f>
        <v>56.28</v>
      </c>
      <c r="I66" s="17"/>
      <c r="J66" s="17">
        <v>0</v>
      </c>
      <c r="K66" s="17">
        <v>1</v>
      </c>
      <c r="L66" s="17">
        <v>0.09</v>
      </c>
      <c r="M66" s="19">
        <v>5</v>
      </c>
      <c r="N66" s="19">
        <v>0.75</v>
      </c>
      <c r="O66" s="17">
        <v>0</v>
      </c>
      <c r="P66" s="17">
        <v>0</v>
      </c>
    </row>
    <row r="67" spans="1:16" ht="15">
      <c r="A67" s="16">
        <v>53</v>
      </c>
      <c r="B67" s="27" t="s">
        <v>281</v>
      </c>
      <c r="C67" s="17">
        <f>D67+E67</f>
        <v>1595</v>
      </c>
      <c r="D67" s="17">
        <v>425</v>
      </c>
      <c r="E67" s="17">
        <v>1170</v>
      </c>
      <c r="F67" s="18">
        <f>G67+H67</f>
        <v>82.95</v>
      </c>
      <c r="G67" s="17">
        <f>D67*0.03</f>
        <v>12.75</v>
      </c>
      <c r="H67" s="17">
        <f>E67*0.06</f>
        <v>70.2</v>
      </c>
      <c r="I67" s="17">
        <v>3</v>
      </c>
      <c r="J67" s="17">
        <v>0.09</v>
      </c>
      <c r="K67" s="22">
        <v>9</v>
      </c>
      <c r="L67" s="22">
        <v>0.81</v>
      </c>
      <c r="M67" s="19">
        <v>19</v>
      </c>
      <c r="N67" s="19">
        <v>2.85</v>
      </c>
      <c r="O67" s="23">
        <v>0</v>
      </c>
      <c r="P67" s="17">
        <v>0</v>
      </c>
    </row>
    <row r="68" spans="1:16" ht="15">
      <c r="A68" s="16"/>
      <c r="B68" s="27"/>
      <c r="C68" s="17"/>
      <c r="D68" s="17"/>
      <c r="E68" s="17"/>
      <c r="F68" s="18"/>
      <c r="G68" s="17"/>
      <c r="H68" s="17"/>
      <c r="I68" s="17"/>
      <c r="J68" s="17"/>
      <c r="K68" s="22"/>
      <c r="L68" s="22"/>
      <c r="M68" s="19"/>
      <c r="N68" s="19"/>
      <c r="O68" s="23"/>
      <c r="P68" s="17"/>
    </row>
    <row r="69" spans="1:16" ht="27">
      <c r="A69" s="16">
        <v>54</v>
      </c>
      <c r="B69" s="27" t="s">
        <v>282</v>
      </c>
      <c r="C69" s="17">
        <f t="shared" ref="C69:C75" si="20">D69+E69</f>
        <v>33</v>
      </c>
      <c r="D69" s="17">
        <v>10</v>
      </c>
      <c r="E69" s="17">
        <v>23</v>
      </c>
      <c r="F69" s="18">
        <f t="shared" ref="F69:F75" si="21">G69+H69</f>
        <v>1.68</v>
      </c>
      <c r="G69" s="17">
        <f t="shared" ref="G69:G75" si="22">D69*0.03</f>
        <v>0.3</v>
      </c>
      <c r="H69" s="17">
        <f t="shared" ref="H69:H75" si="23">E69*0.06</f>
        <v>1.38</v>
      </c>
      <c r="I69" s="17"/>
      <c r="J69" s="17">
        <v>0</v>
      </c>
      <c r="K69" s="29"/>
      <c r="L69" s="29">
        <v>0</v>
      </c>
      <c r="M69" s="19"/>
      <c r="N69" s="19">
        <v>0</v>
      </c>
      <c r="O69" s="29">
        <v>0</v>
      </c>
      <c r="P69" s="17">
        <v>0</v>
      </c>
    </row>
    <row r="70" spans="1:16" ht="15">
      <c r="A70" s="16">
        <v>55</v>
      </c>
      <c r="B70" s="27" t="s">
        <v>283</v>
      </c>
      <c r="C70" s="17">
        <f t="shared" si="20"/>
        <v>918</v>
      </c>
      <c r="D70" s="17">
        <v>381</v>
      </c>
      <c r="E70" s="17">
        <v>537</v>
      </c>
      <c r="F70" s="18">
        <f t="shared" si="21"/>
        <v>43.65</v>
      </c>
      <c r="G70" s="17">
        <f t="shared" si="22"/>
        <v>11.43</v>
      </c>
      <c r="H70" s="17">
        <f t="shared" si="23"/>
        <v>32.22</v>
      </c>
      <c r="I70" s="17">
        <v>1</v>
      </c>
      <c r="J70" s="17">
        <v>0.03</v>
      </c>
      <c r="K70" s="17">
        <v>7</v>
      </c>
      <c r="L70" s="17">
        <v>0.63</v>
      </c>
      <c r="M70" s="19">
        <v>12</v>
      </c>
      <c r="N70" s="19">
        <v>1.8</v>
      </c>
      <c r="O70" s="17">
        <v>0</v>
      </c>
      <c r="P70" s="17">
        <v>0</v>
      </c>
    </row>
    <row r="71" spans="1:16" ht="15">
      <c r="A71" s="16">
        <v>56</v>
      </c>
      <c r="B71" s="27" t="s">
        <v>284</v>
      </c>
      <c r="C71" s="17">
        <f t="shared" si="20"/>
        <v>1386</v>
      </c>
      <c r="D71" s="17">
        <v>1071</v>
      </c>
      <c r="E71" s="17">
        <v>315</v>
      </c>
      <c r="F71" s="18">
        <f t="shared" si="21"/>
        <v>51.03</v>
      </c>
      <c r="G71" s="17">
        <f t="shared" si="22"/>
        <v>32.130000000000003</v>
      </c>
      <c r="H71" s="17">
        <f t="shared" si="23"/>
        <v>18.899999999999999</v>
      </c>
      <c r="I71" s="17"/>
      <c r="J71" s="17">
        <v>0</v>
      </c>
      <c r="K71" s="17">
        <v>2</v>
      </c>
      <c r="L71" s="17">
        <v>0.18</v>
      </c>
      <c r="M71" s="19">
        <v>7</v>
      </c>
      <c r="N71" s="19">
        <v>1.05</v>
      </c>
      <c r="O71" s="17">
        <v>0</v>
      </c>
      <c r="P71" s="17">
        <v>0</v>
      </c>
    </row>
    <row r="72" spans="1:16" ht="15">
      <c r="A72" s="16">
        <v>57</v>
      </c>
      <c r="B72" s="27" t="s">
        <v>285</v>
      </c>
      <c r="C72" s="17">
        <f t="shared" si="20"/>
        <v>10267</v>
      </c>
      <c r="D72" s="17">
        <v>9230</v>
      </c>
      <c r="E72" s="17">
        <v>1037</v>
      </c>
      <c r="F72" s="18">
        <f t="shared" si="21"/>
        <v>339.12</v>
      </c>
      <c r="G72" s="17">
        <f t="shared" si="22"/>
        <v>276.89999999999998</v>
      </c>
      <c r="H72" s="17">
        <f t="shared" si="23"/>
        <v>62.22</v>
      </c>
      <c r="I72" s="17">
        <v>3</v>
      </c>
      <c r="J72" s="17">
        <v>0.09</v>
      </c>
      <c r="K72" s="17">
        <v>10</v>
      </c>
      <c r="L72" s="17">
        <v>0.9</v>
      </c>
      <c r="M72" s="19">
        <v>19</v>
      </c>
      <c r="N72" s="19">
        <v>2.85</v>
      </c>
      <c r="O72" s="17">
        <v>2</v>
      </c>
      <c r="P72" s="17">
        <v>2.04</v>
      </c>
    </row>
    <row r="73" spans="1:16" ht="27">
      <c r="A73" s="16">
        <v>58</v>
      </c>
      <c r="B73" s="27" t="s">
        <v>286</v>
      </c>
      <c r="C73" s="17">
        <f t="shared" si="20"/>
        <v>464</v>
      </c>
      <c r="D73" s="17">
        <v>14</v>
      </c>
      <c r="E73" s="17">
        <v>450</v>
      </c>
      <c r="F73" s="18">
        <f t="shared" si="21"/>
        <v>27.42</v>
      </c>
      <c r="G73" s="17">
        <f t="shared" si="22"/>
        <v>0.42</v>
      </c>
      <c r="H73" s="17">
        <f t="shared" si="23"/>
        <v>27</v>
      </c>
      <c r="I73" s="17"/>
      <c r="J73" s="17">
        <v>0</v>
      </c>
      <c r="K73" s="17">
        <v>3</v>
      </c>
      <c r="L73" s="17">
        <v>0.27</v>
      </c>
      <c r="M73" s="19">
        <v>12</v>
      </c>
      <c r="N73" s="19">
        <v>1.8</v>
      </c>
      <c r="O73" s="17">
        <v>0</v>
      </c>
      <c r="P73" s="17">
        <v>0</v>
      </c>
    </row>
    <row r="74" spans="1:16" ht="15">
      <c r="A74" s="16">
        <v>59</v>
      </c>
      <c r="B74" s="27" t="s">
        <v>287</v>
      </c>
      <c r="C74" s="17">
        <f t="shared" si="20"/>
        <v>659</v>
      </c>
      <c r="D74" s="17">
        <v>431</v>
      </c>
      <c r="E74" s="17">
        <v>228</v>
      </c>
      <c r="F74" s="18">
        <f t="shared" si="21"/>
        <v>26.61</v>
      </c>
      <c r="G74" s="17">
        <f t="shared" si="22"/>
        <v>12.93</v>
      </c>
      <c r="H74" s="17">
        <f t="shared" si="23"/>
        <v>13.68</v>
      </c>
      <c r="I74" s="17"/>
      <c r="J74" s="17">
        <v>0</v>
      </c>
      <c r="K74" s="17">
        <v>3</v>
      </c>
      <c r="L74" s="17">
        <v>0.27</v>
      </c>
      <c r="M74" s="19">
        <v>1</v>
      </c>
      <c r="N74" s="19">
        <v>0.15</v>
      </c>
      <c r="O74" s="17">
        <v>0</v>
      </c>
      <c r="P74" s="17">
        <v>0</v>
      </c>
    </row>
    <row r="75" spans="1:16" ht="15">
      <c r="A75" s="16">
        <v>60</v>
      </c>
      <c r="B75" s="27" t="s">
        <v>288</v>
      </c>
      <c r="C75" s="17">
        <f t="shared" si="20"/>
        <v>524</v>
      </c>
      <c r="D75" s="17">
        <f>319-217</f>
        <v>102</v>
      </c>
      <c r="E75" s="17">
        <f>205+217</f>
        <v>422</v>
      </c>
      <c r="F75" s="18">
        <f t="shared" si="21"/>
        <v>28.38</v>
      </c>
      <c r="G75" s="17">
        <f t="shared" si="22"/>
        <v>3.06</v>
      </c>
      <c r="H75" s="17">
        <f t="shared" si="23"/>
        <v>25.32</v>
      </c>
      <c r="I75" s="17"/>
      <c r="J75" s="17">
        <v>0</v>
      </c>
      <c r="K75" s="17">
        <v>3</v>
      </c>
      <c r="L75" s="17">
        <v>0.27</v>
      </c>
      <c r="M75" s="19">
        <v>1</v>
      </c>
      <c r="N75" s="19">
        <v>0.15</v>
      </c>
      <c r="O75" s="17">
        <v>0</v>
      </c>
      <c r="P75" s="17">
        <v>0</v>
      </c>
    </row>
    <row r="76" spans="1:16" ht="15">
      <c r="A76" s="16"/>
      <c r="B76" s="27"/>
      <c r="C76" s="17"/>
      <c r="D76" s="17"/>
      <c r="E76" s="17"/>
      <c r="F76" s="18"/>
      <c r="G76" s="17"/>
      <c r="H76" s="17"/>
      <c r="I76" s="17"/>
      <c r="J76" s="17"/>
      <c r="K76" s="17"/>
      <c r="L76" s="17"/>
      <c r="M76" s="19"/>
      <c r="N76" s="19"/>
      <c r="O76" s="17"/>
      <c r="P76" s="17"/>
    </row>
    <row r="77" spans="1:16" ht="27">
      <c r="A77" s="16">
        <v>61</v>
      </c>
      <c r="B77" s="27" t="s">
        <v>289</v>
      </c>
      <c r="C77" s="17">
        <f t="shared" ref="C77:C82" si="24">D77+E77</f>
        <v>37</v>
      </c>
      <c r="D77" s="17">
        <v>0</v>
      </c>
      <c r="E77" s="17">
        <v>37</v>
      </c>
      <c r="F77" s="18">
        <f t="shared" ref="F77:F82" si="25">G77+H77</f>
        <v>2.2200000000000002</v>
      </c>
      <c r="G77" s="17">
        <f t="shared" ref="G77:G82" si="26">D77*0.03</f>
        <v>0</v>
      </c>
      <c r="H77" s="17">
        <f t="shared" ref="H77:H82" si="27">E77*0.06</f>
        <v>2.2200000000000002</v>
      </c>
      <c r="I77" s="17"/>
      <c r="J77" s="17">
        <v>0</v>
      </c>
      <c r="K77" s="17"/>
      <c r="L77" s="17">
        <v>0</v>
      </c>
      <c r="M77" s="19">
        <v>2</v>
      </c>
      <c r="N77" s="19">
        <v>0.3</v>
      </c>
      <c r="O77" s="17">
        <v>0</v>
      </c>
      <c r="P77" s="17">
        <v>0</v>
      </c>
    </row>
    <row r="78" spans="1:16" ht="15">
      <c r="A78" s="16">
        <v>62</v>
      </c>
      <c r="B78" s="27" t="s">
        <v>290</v>
      </c>
      <c r="C78" s="17">
        <f t="shared" si="24"/>
        <v>134</v>
      </c>
      <c r="D78" s="17">
        <v>3</v>
      </c>
      <c r="E78" s="17">
        <v>131</v>
      </c>
      <c r="F78" s="18">
        <f t="shared" si="25"/>
        <v>7.95</v>
      </c>
      <c r="G78" s="17">
        <f t="shared" si="26"/>
        <v>0.09</v>
      </c>
      <c r="H78" s="17">
        <f t="shared" si="27"/>
        <v>7.86</v>
      </c>
      <c r="I78" s="17">
        <v>1</v>
      </c>
      <c r="J78" s="17">
        <v>0.03</v>
      </c>
      <c r="K78" s="17">
        <v>1</v>
      </c>
      <c r="L78" s="17">
        <v>0.09</v>
      </c>
      <c r="M78" s="19">
        <v>1</v>
      </c>
      <c r="N78" s="19">
        <v>0.15</v>
      </c>
      <c r="O78" s="17">
        <v>0</v>
      </c>
      <c r="P78" s="17">
        <v>0</v>
      </c>
    </row>
    <row r="79" spans="1:16" ht="15">
      <c r="A79" s="16">
        <v>63</v>
      </c>
      <c r="B79" s="27" t="s">
        <v>291</v>
      </c>
      <c r="C79" s="17">
        <f t="shared" si="24"/>
        <v>294</v>
      </c>
      <c r="D79" s="17">
        <v>123</v>
      </c>
      <c r="E79" s="17">
        <v>171</v>
      </c>
      <c r="F79" s="18">
        <f t="shared" si="25"/>
        <v>13.95</v>
      </c>
      <c r="G79" s="17">
        <f t="shared" si="26"/>
        <v>3.69</v>
      </c>
      <c r="H79" s="17">
        <f t="shared" si="27"/>
        <v>10.26</v>
      </c>
      <c r="I79" s="17"/>
      <c r="J79" s="17">
        <v>0</v>
      </c>
      <c r="K79" s="17">
        <v>1</v>
      </c>
      <c r="L79" s="17">
        <v>0.09</v>
      </c>
      <c r="M79" s="19">
        <v>6</v>
      </c>
      <c r="N79" s="19">
        <v>0.9</v>
      </c>
      <c r="O79" s="17">
        <v>0</v>
      </c>
      <c r="P79" s="17">
        <v>0</v>
      </c>
    </row>
    <row r="80" spans="1:16" ht="15">
      <c r="A80" s="16">
        <v>64</v>
      </c>
      <c r="B80" s="30" t="s">
        <v>292</v>
      </c>
      <c r="C80" s="17">
        <f t="shared" si="24"/>
        <v>5</v>
      </c>
      <c r="D80" s="17">
        <v>0</v>
      </c>
      <c r="E80" s="17">
        <v>5</v>
      </c>
      <c r="F80" s="18">
        <f t="shared" si="25"/>
        <v>0.3</v>
      </c>
      <c r="G80" s="17">
        <f t="shared" si="26"/>
        <v>0</v>
      </c>
      <c r="H80" s="17">
        <f t="shared" si="27"/>
        <v>0.3</v>
      </c>
      <c r="I80" s="17"/>
      <c r="J80" s="17">
        <v>0</v>
      </c>
      <c r="K80" s="22"/>
      <c r="L80" s="22">
        <v>0</v>
      </c>
      <c r="M80" s="19"/>
      <c r="N80" s="19">
        <v>0</v>
      </c>
      <c r="O80" s="22">
        <v>0</v>
      </c>
      <c r="P80" s="17">
        <v>0</v>
      </c>
    </row>
    <row r="81" spans="1:16" ht="15">
      <c r="A81" s="16">
        <v>65</v>
      </c>
      <c r="B81" s="30" t="s">
        <v>293</v>
      </c>
      <c r="C81" s="17">
        <f t="shared" si="24"/>
        <v>3</v>
      </c>
      <c r="D81" s="17">
        <v>0</v>
      </c>
      <c r="E81" s="17">
        <v>3</v>
      </c>
      <c r="F81" s="18">
        <f t="shared" si="25"/>
        <v>0.18</v>
      </c>
      <c r="G81" s="17">
        <f t="shared" si="26"/>
        <v>0</v>
      </c>
      <c r="H81" s="17">
        <f t="shared" si="27"/>
        <v>0.18</v>
      </c>
      <c r="I81" s="17"/>
      <c r="J81" s="17">
        <v>0</v>
      </c>
      <c r="K81" s="17"/>
      <c r="L81" s="17">
        <v>0</v>
      </c>
      <c r="M81" s="19"/>
      <c r="N81" s="19">
        <v>0</v>
      </c>
      <c r="O81" s="17">
        <v>0</v>
      </c>
      <c r="P81" s="17">
        <v>0</v>
      </c>
    </row>
    <row r="82" spans="1:16" ht="15">
      <c r="A82" s="16">
        <v>66</v>
      </c>
      <c r="B82" s="30" t="s">
        <v>294</v>
      </c>
      <c r="C82" s="17">
        <f t="shared" si="24"/>
        <v>98</v>
      </c>
      <c r="D82" s="17">
        <v>3</v>
      </c>
      <c r="E82" s="17">
        <v>95</v>
      </c>
      <c r="F82" s="18">
        <f t="shared" si="25"/>
        <v>5.79</v>
      </c>
      <c r="G82" s="17">
        <f t="shared" si="26"/>
        <v>0.09</v>
      </c>
      <c r="H82" s="17">
        <f t="shared" si="27"/>
        <v>5.7</v>
      </c>
      <c r="I82" s="17"/>
      <c r="J82" s="17">
        <v>0</v>
      </c>
      <c r="K82" s="17"/>
      <c r="L82" s="17">
        <v>0</v>
      </c>
      <c r="M82" s="19">
        <v>6</v>
      </c>
      <c r="N82" s="19">
        <v>0.9</v>
      </c>
      <c r="O82" s="17">
        <v>0</v>
      </c>
      <c r="P82" s="17">
        <v>0</v>
      </c>
    </row>
    <row r="83" spans="1:16" ht="15">
      <c r="A83" s="16"/>
      <c r="B83" s="30"/>
      <c r="C83" s="17"/>
      <c r="D83" s="17"/>
      <c r="E83" s="17"/>
      <c r="F83" s="18"/>
      <c r="G83" s="17"/>
      <c r="H83" s="17"/>
      <c r="I83" s="17"/>
      <c r="J83" s="17"/>
      <c r="K83" s="17"/>
      <c r="L83" s="17"/>
      <c r="M83" s="19"/>
      <c r="N83" s="19"/>
      <c r="O83" s="17"/>
      <c r="P83" s="17"/>
    </row>
    <row r="84" spans="1:16" ht="27">
      <c r="A84" s="16">
        <v>67</v>
      </c>
      <c r="B84" s="27" t="s">
        <v>295</v>
      </c>
      <c r="C84" s="17">
        <f>D84+E84</f>
        <v>133</v>
      </c>
      <c r="D84" s="17">
        <v>7</v>
      </c>
      <c r="E84" s="17">
        <v>126</v>
      </c>
      <c r="F84" s="18">
        <f>G84+H84</f>
        <v>7.77</v>
      </c>
      <c r="G84" s="17">
        <f>D84*0.03</f>
        <v>0.21</v>
      </c>
      <c r="H84" s="17">
        <f>E84*0.06</f>
        <v>7.56</v>
      </c>
      <c r="I84" s="17"/>
      <c r="J84" s="17">
        <v>0</v>
      </c>
      <c r="K84" s="17">
        <v>1</v>
      </c>
      <c r="L84" s="17">
        <v>0.09</v>
      </c>
      <c r="M84" s="19">
        <v>4</v>
      </c>
      <c r="N84" s="19">
        <v>0.6</v>
      </c>
      <c r="O84" s="17">
        <v>0</v>
      </c>
      <c r="P84" s="17">
        <v>0</v>
      </c>
    </row>
    <row r="85" spans="1:16" ht="15">
      <c r="A85" s="16">
        <v>68</v>
      </c>
      <c r="B85" s="27" t="s">
        <v>296</v>
      </c>
      <c r="C85" s="17">
        <f>D85+E85</f>
        <v>86</v>
      </c>
      <c r="D85" s="17">
        <v>22</v>
      </c>
      <c r="E85" s="17">
        <v>64</v>
      </c>
      <c r="F85" s="18">
        <f>G85+H85</f>
        <v>4.5</v>
      </c>
      <c r="G85" s="17">
        <f>D85*0.03</f>
        <v>0.66</v>
      </c>
      <c r="H85" s="17">
        <f>E85*0.06</f>
        <v>3.84</v>
      </c>
      <c r="I85" s="17"/>
      <c r="J85" s="17">
        <v>0</v>
      </c>
      <c r="K85" s="17"/>
      <c r="L85" s="17">
        <v>0</v>
      </c>
      <c r="M85" s="19">
        <v>6</v>
      </c>
      <c r="N85" s="19">
        <v>0.9</v>
      </c>
      <c r="O85" s="17"/>
      <c r="P85" s="17">
        <v>0</v>
      </c>
    </row>
    <row r="86" spans="1:16" ht="15">
      <c r="A86" s="16">
        <v>69</v>
      </c>
      <c r="B86" s="27" t="s">
        <v>297</v>
      </c>
      <c r="C86" s="17">
        <f>D86+E86</f>
        <v>251</v>
      </c>
      <c r="D86" s="17">
        <v>5</v>
      </c>
      <c r="E86" s="17">
        <v>246</v>
      </c>
      <c r="F86" s="18">
        <f>G86+H86</f>
        <v>14.91</v>
      </c>
      <c r="G86" s="17">
        <f>D86*0.03</f>
        <v>0.15</v>
      </c>
      <c r="H86" s="17">
        <f>E86*0.06</f>
        <v>14.76</v>
      </c>
      <c r="I86" s="17"/>
      <c r="J86" s="17">
        <v>0</v>
      </c>
      <c r="K86" s="17">
        <v>3</v>
      </c>
      <c r="L86" s="17">
        <v>0.27</v>
      </c>
      <c r="M86" s="19">
        <v>13</v>
      </c>
      <c r="N86" s="19">
        <v>1.95</v>
      </c>
      <c r="O86" s="17">
        <v>0</v>
      </c>
      <c r="P86" s="17">
        <v>0</v>
      </c>
    </row>
    <row r="87" spans="1:16" ht="15">
      <c r="A87" s="16">
        <v>70</v>
      </c>
      <c r="B87" s="27" t="s">
        <v>298</v>
      </c>
      <c r="C87" s="17">
        <f>D87+E87</f>
        <v>1483</v>
      </c>
      <c r="D87" s="17">
        <v>0</v>
      </c>
      <c r="E87" s="17">
        <v>1483</v>
      </c>
      <c r="F87" s="18">
        <f>G87+H87</f>
        <v>88.98</v>
      </c>
      <c r="G87" s="17">
        <f>D87*0.03</f>
        <v>0</v>
      </c>
      <c r="H87" s="17">
        <f>E87*0.06</f>
        <v>88.98</v>
      </c>
      <c r="I87" s="17">
        <v>3</v>
      </c>
      <c r="J87" s="17">
        <v>0.09</v>
      </c>
      <c r="K87" s="31">
        <v>10</v>
      </c>
      <c r="L87" s="31">
        <v>0.9</v>
      </c>
      <c r="M87" s="19">
        <v>56</v>
      </c>
      <c r="N87" s="19">
        <v>8.4</v>
      </c>
      <c r="O87" s="31">
        <v>0</v>
      </c>
      <c r="P87" s="17">
        <v>0</v>
      </c>
    </row>
    <row r="88" spans="1:16" ht="15">
      <c r="A88" s="16">
        <v>71</v>
      </c>
      <c r="B88" s="27" t="s">
        <v>299</v>
      </c>
      <c r="C88" s="17">
        <f>D88+E88</f>
        <v>533</v>
      </c>
      <c r="D88" s="17">
        <v>6</v>
      </c>
      <c r="E88" s="17">
        <v>527</v>
      </c>
      <c r="F88" s="18">
        <f>G88+H88</f>
        <v>31.8</v>
      </c>
      <c r="G88" s="17">
        <f>D88*0.03</f>
        <v>0.18</v>
      </c>
      <c r="H88" s="17">
        <f>E88*0.06</f>
        <v>31.62</v>
      </c>
      <c r="I88" s="17"/>
      <c r="J88" s="17">
        <v>0</v>
      </c>
      <c r="K88" s="17">
        <v>4</v>
      </c>
      <c r="L88" s="17">
        <v>0.36</v>
      </c>
      <c r="M88" s="19">
        <v>14</v>
      </c>
      <c r="N88" s="19">
        <v>2.1</v>
      </c>
      <c r="O88" s="17">
        <v>0</v>
      </c>
      <c r="P88" s="17">
        <v>0</v>
      </c>
    </row>
    <row r="89" spans="1:16" ht="15">
      <c r="A89" s="16"/>
      <c r="B89" s="27"/>
      <c r="C89" s="17"/>
      <c r="D89" s="17"/>
      <c r="E89" s="17"/>
      <c r="F89" s="18"/>
      <c r="G89" s="17"/>
      <c r="H89" s="17"/>
      <c r="I89" s="17"/>
      <c r="J89" s="17"/>
      <c r="K89" s="17"/>
      <c r="L89" s="17"/>
      <c r="M89" s="19"/>
      <c r="N89" s="19"/>
      <c r="O89" s="17"/>
      <c r="P89" s="17"/>
    </row>
    <row r="90" spans="1:16" ht="27">
      <c r="A90" s="16">
        <v>72</v>
      </c>
      <c r="B90" s="27" t="s">
        <v>300</v>
      </c>
      <c r="C90" s="17">
        <f>D90+E90</f>
        <v>33</v>
      </c>
      <c r="D90" s="17">
        <v>11</v>
      </c>
      <c r="E90" s="17">
        <v>22</v>
      </c>
      <c r="F90" s="18">
        <f>G90+H90</f>
        <v>1.65</v>
      </c>
      <c r="G90" s="17">
        <f>D90*0.03</f>
        <v>0.33</v>
      </c>
      <c r="H90" s="17">
        <f>E90*0.06</f>
        <v>1.32</v>
      </c>
      <c r="I90" s="17"/>
      <c r="J90" s="17">
        <v>0</v>
      </c>
      <c r="K90" s="17"/>
      <c r="L90" s="17">
        <v>0</v>
      </c>
      <c r="M90" s="19">
        <v>1</v>
      </c>
      <c r="N90" s="19">
        <v>0.15</v>
      </c>
      <c r="O90" s="17">
        <v>0</v>
      </c>
      <c r="P90" s="17">
        <v>0</v>
      </c>
    </row>
    <row r="91" spans="1:16" ht="15">
      <c r="A91" s="16">
        <v>73</v>
      </c>
      <c r="B91" s="27" t="s">
        <v>301</v>
      </c>
      <c r="C91" s="17">
        <f>D91+E91</f>
        <v>359</v>
      </c>
      <c r="D91" s="17">
        <v>121</v>
      </c>
      <c r="E91" s="17">
        <v>238</v>
      </c>
      <c r="F91" s="18">
        <f>G91+H91</f>
        <v>17.91</v>
      </c>
      <c r="G91" s="17">
        <f>D91*0.03</f>
        <v>3.63</v>
      </c>
      <c r="H91" s="17">
        <f>E91*0.06</f>
        <v>14.28</v>
      </c>
      <c r="I91" s="17"/>
      <c r="J91" s="17">
        <v>0</v>
      </c>
      <c r="K91" s="17"/>
      <c r="L91" s="17">
        <v>0</v>
      </c>
      <c r="M91" s="19">
        <v>9</v>
      </c>
      <c r="N91" s="19">
        <v>1.35</v>
      </c>
      <c r="O91" s="17">
        <v>0</v>
      </c>
      <c r="P91" s="17">
        <v>0</v>
      </c>
    </row>
    <row r="92" spans="1:16" ht="15">
      <c r="A92" s="16">
        <v>74</v>
      </c>
      <c r="B92" s="27" t="s">
        <v>302</v>
      </c>
      <c r="C92" s="17">
        <f>D92+E92</f>
        <v>283</v>
      </c>
      <c r="D92" s="17">
        <v>0</v>
      </c>
      <c r="E92" s="17">
        <v>283</v>
      </c>
      <c r="F92" s="18">
        <f>G92+H92</f>
        <v>16.98</v>
      </c>
      <c r="G92" s="17">
        <f>D92*0.03</f>
        <v>0</v>
      </c>
      <c r="H92" s="17">
        <f>E92*0.06</f>
        <v>16.98</v>
      </c>
      <c r="I92" s="17"/>
      <c r="J92" s="17">
        <v>0</v>
      </c>
      <c r="K92" s="22">
        <v>3</v>
      </c>
      <c r="L92" s="22">
        <v>0.27</v>
      </c>
      <c r="M92" s="19">
        <v>1</v>
      </c>
      <c r="N92" s="19">
        <v>0.15</v>
      </c>
      <c r="O92" s="22">
        <v>0</v>
      </c>
      <c r="P92" s="17">
        <v>0</v>
      </c>
    </row>
    <row r="93" spans="1:16" ht="15">
      <c r="A93" s="16">
        <v>75</v>
      </c>
      <c r="B93" s="24" t="s">
        <v>303</v>
      </c>
      <c r="C93" s="17">
        <f>D93+E93</f>
        <v>23</v>
      </c>
      <c r="D93" s="17">
        <v>2</v>
      </c>
      <c r="E93" s="17">
        <v>21</v>
      </c>
      <c r="F93" s="18">
        <f>G93+H93</f>
        <v>1.32</v>
      </c>
      <c r="G93" s="17">
        <f>D93*0.03</f>
        <v>0.06</v>
      </c>
      <c r="H93" s="17">
        <f>E93*0.06</f>
        <v>1.26</v>
      </c>
      <c r="I93" s="17"/>
      <c r="J93" s="17">
        <v>0</v>
      </c>
      <c r="K93" s="22"/>
      <c r="L93" s="22">
        <v>0</v>
      </c>
      <c r="M93" s="19"/>
      <c r="N93" s="19">
        <v>0</v>
      </c>
      <c r="O93" s="22">
        <v>0</v>
      </c>
      <c r="P93" s="17">
        <v>0</v>
      </c>
    </row>
    <row r="94" spans="1:16" ht="15">
      <c r="A94" s="16"/>
      <c r="B94" s="24"/>
      <c r="C94" s="17"/>
      <c r="D94" s="17"/>
      <c r="E94" s="17"/>
      <c r="F94" s="18"/>
      <c r="G94" s="17"/>
      <c r="H94" s="17"/>
      <c r="I94" s="17"/>
      <c r="J94" s="17"/>
      <c r="K94" s="22"/>
      <c r="L94" s="22"/>
      <c r="M94" s="19"/>
      <c r="N94" s="19"/>
      <c r="O94" s="22"/>
      <c r="P94" s="17"/>
    </row>
    <row r="95" spans="1:16" ht="15">
      <c r="A95" s="16">
        <v>76</v>
      </c>
      <c r="B95" s="27" t="s">
        <v>304</v>
      </c>
      <c r="C95" s="17">
        <f t="shared" ref="C95:C106" si="28">D95+E95</f>
        <v>768</v>
      </c>
      <c r="D95" s="17">
        <v>6</v>
      </c>
      <c r="E95" s="17">
        <v>762</v>
      </c>
      <c r="F95" s="18">
        <f t="shared" ref="F95:F106" si="29">G95+H95</f>
        <v>45.9</v>
      </c>
      <c r="G95" s="17">
        <f t="shared" ref="G95:G106" si="30">D95*0.03</f>
        <v>0.18</v>
      </c>
      <c r="H95" s="17">
        <f t="shared" ref="H95:H106" si="31">E95*0.06</f>
        <v>45.72</v>
      </c>
      <c r="I95" s="17">
        <v>3</v>
      </c>
      <c r="J95" s="17">
        <v>0.09</v>
      </c>
      <c r="K95" s="17">
        <v>8</v>
      </c>
      <c r="L95" s="17">
        <v>0.72</v>
      </c>
      <c r="M95" s="19">
        <v>14</v>
      </c>
      <c r="N95" s="19">
        <v>2.1</v>
      </c>
      <c r="O95" s="17">
        <v>0</v>
      </c>
      <c r="P95" s="17">
        <v>0</v>
      </c>
    </row>
    <row r="96" spans="1:16" ht="15">
      <c r="A96" s="16">
        <v>77</v>
      </c>
      <c r="B96" s="27" t="s">
        <v>305</v>
      </c>
      <c r="C96" s="17">
        <f t="shared" si="28"/>
        <v>78</v>
      </c>
      <c r="D96" s="17">
        <v>3</v>
      </c>
      <c r="E96" s="17">
        <v>75</v>
      </c>
      <c r="F96" s="18">
        <f t="shared" si="29"/>
        <v>4.59</v>
      </c>
      <c r="G96" s="17">
        <f t="shared" si="30"/>
        <v>0.09</v>
      </c>
      <c r="H96" s="17">
        <f t="shared" si="31"/>
        <v>4.5</v>
      </c>
      <c r="I96" s="17"/>
      <c r="J96" s="17">
        <v>0</v>
      </c>
      <c r="K96" s="17">
        <v>1</v>
      </c>
      <c r="L96" s="17">
        <v>0.09</v>
      </c>
      <c r="M96" s="19">
        <v>1</v>
      </c>
      <c r="N96" s="19">
        <v>0.15</v>
      </c>
      <c r="O96" s="17">
        <v>0</v>
      </c>
      <c r="P96" s="17">
        <v>0</v>
      </c>
    </row>
    <row r="97" spans="1:16" ht="15">
      <c r="A97" s="16">
        <v>78</v>
      </c>
      <c r="B97" s="27" t="s">
        <v>306</v>
      </c>
      <c r="C97" s="17">
        <f t="shared" si="28"/>
        <v>186</v>
      </c>
      <c r="D97" s="17">
        <v>23</v>
      </c>
      <c r="E97" s="17">
        <v>163</v>
      </c>
      <c r="F97" s="18">
        <f t="shared" si="29"/>
        <v>10.47</v>
      </c>
      <c r="G97" s="17">
        <f t="shared" si="30"/>
        <v>0.69</v>
      </c>
      <c r="H97" s="17">
        <f t="shared" si="31"/>
        <v>9.7799999999999994</v>
      </c>
      <c r="I97" s="17"/>
      <c r="J97" s="17">
        <v>0</v>
      </c>
      <c r="K97" s="17"/>
      <c r="L97" s="17">
        <v>0</v>
      </c>
      <c r="M97" s="19"/>
      <c r="N97" s="19">
        <v>0</v>
      </c>
      <c r="O97" s="17">
        <v>2</v>
      </c>
      <c r="P97" s="17">
        <v>2.04</v>
      </c>
    </row>
    <row r="98" spans="1:16" ht="15">
      <c r="A98" s="16">
        <v>79</v>
      </c>
      <c r="B98" s="27" t="s">
        <v>307</v>
      </c>
      <c r="C98" s="17">
        <f t="shared" si="28"/>
        <v>509</v>
      </c>
      <c r="D98" s="17">
        <v>20</v>
      </c>
      <c r="E98" s="17">
        <v>489</v>
      </c>
      <c r="F98" s="18">
        <f t="shared" si="29"/>
        <v>29.94</v>
      </c>
      <c r="G98" s="17">
        <f t="shared" si="30"/>
        <v>0.6</v>
      </c>
      <c r="H98" s="17">
        <f t="shared" si="31"/>
        <v>29.34</v>
      </c>
      <c r="I98" s="17"/>
      <c r="J98" s="17">
        <v>0</v>
      </c>
      <c r="K98" s="17"/>
      <c r="L98" s="17">
        <v>0</v>
      </c>
      <c r="M98" s="19"/>
      <c r="N98" s="19">
        <v>0</v>
      </c>
      <c r="O98" s="17">
        <v>0</v>
      </c>
      <c r="P98" s="17">
        <v>0</v>
      </c>
    </row>
    <row r="99" spans="1:16" ht="15">
      <c r="A99" s="16">
        <v>80</v>
      </c>
      <c r="B99" s="27" t="s">
        <v>308</v>
      </c>
      <c r="C99" s="17">
        <f t="shared" si="28"/>
        <v>478</v>
      </c>
      <c r="D99" s="17">
        <v>20</v>
      </c>
      <c r="E99" s="17">
        <v>458</v>
      </c>
      <c r="F99" s="18">
        <f t="shared" si="29"/>
        <v>28.08</v>
      </c>
      <c r="G99" s="17">
        <f t="shared" si="30"/>
        <v>0.6</v>
      </c>
      <c r="H99" s="17">
        <f t="shared" si="31"/>
        <v>27.48</v>
      </c>
      <c r="I99" s="17"/>
      <c r="J99" s="17">
        <v>0</v>
      </c>
      <c r="K99" s="17">
        <v>4</v>
      </c>
      <c r="L99" s="17">
        <v>0.36</v>
      </c>
      <c r="M99" s="19">
        <v>14</v>
      </c>
      <c r="N99" s="19">
        <v>2.1</v>
      </c>
      <c r="O99" s="17">
        <v>0</v>
      </c>
      <c r="P99" s="17">
        <v>0</v>
      </c>
    </row>
    <row r="100" spans="1:16" ht="15">
      <c r="A100" s="16">
        <v>81</v>
      </c>
      <c r="B100" s="27" t="s">
        <v>309</v>
      </c>
      <c r="C100" s="17">
        <f t="shared" si="28"/>
        <v>856</v>
      </c>
      <c r="D100" s="17">
        <v>11</v>
      </c>
      <c r="E100" s="17">
        <v>845</v>
      </c>
      <c r="F100" s="18">
        <f t="shared" si="29"/>
        <v>51.03</v>
      </c>
      <c r="G100" s="17">
        <f t="shared" si="30"/>
        <v>0.33</v>
      </c>
      <c r="H100" s="17">
        <f t="shared" si="31"/>
        <v>50.7</v>
      </c>
      <c r="I100" s="17"/>
      <c r="J100" s="17">
        <v>0</v>
      </c>
      <c r="K100" s="17"/>
      <c r="L100" s="17">
        <v>0</v>
      </c>
      <c r="M100" s="19"/>
      <c r="N100" s="19">
        <v>0</v>
      </c>
      <c r="O100" s="17">
        <v>1</v>
      </c>
      <c r="P100" s="17">
        <v>1.02</v>
      </c>
    </row>
    <row r="101" spans="1:16" ht="15">
      <c r="A101" s="16">
        <v>82</v>
      </c>
      <c r="B101" s="27" t="s">
        <v>310</v>
      </c>
      <c r="C101" s="17">
        <f t="shared" si="28"/>
        <v>707</v>
      </c>
      <c r="D101" s="17">
        <v>155</v>
      </c>
      <c r="E101" s="17">
        <v>552</v>
      </c>
      <c r="F101" s="18">
        <f t="shared" si="29"/>
        <v>37.770000000000003</v>
      </c>
      <c r="G101" s="17">
        <f t="shared" si="30"/>
        <v>4.6500000000000004</v>
      </c>
      <c r="H101" s="17">
        <f t="shared" si="31"/>
        <v>33.119999999999997</v>
      </c>
      <c r="I101" s="17"/>
      <c r="J101" s="17">
        <v>0</v>
      </c>
      <c r="K101" s="17">
        <v>3</v>
      </c>
      <c r="L101" s="17">
        <v>0.27</v>
      </c>
      <c r="M101" s="19">
        <v>19</v>
      </c>
      <c r="N101" s="19">
        <v>2.85</v>
      </c>
      <c r="O101" s="17">
        <v>0</v>
      </c>
      <c r="P101" s="17">
        <v>0</v>
      </c>
    </row>
    <row r="102" spans="1:16" ht="15">
      <c r="A102" s="16">
        <v>83</v>
      </c>
      <c r="B102" s="27" t="s">
        <v>311</v>
      </c>
      <c r="C102" s="17">
        <f t="shared" si="28"/>
        <v>74</v>
      </c>
      <c r="D102" s="17">
        <v>6</v>
      </c>
      <c r="E102" s="17">
        <v>68</v>
      </c>
      <c r="F102" s="18">
        <f t="shared" si="29"/>
        <v>4.26</v>
      </c>
      <c r="G102" s="17">
        <f t="shared" si="30"/>
        <v>0.18</v>
      </c>
      <c r="H102" s="17">
        <f t="shared" si="31"/>
        <v>4.08</v>
      </c>
      <c r="I102" s="17"/>
      <c r="J102" s="17">
        <v>0</v>
      </c>
      <c r="K102" s="17">
        <v>1</v>
      </c>
      <c r="L102" s="17">
        <v>0.09</v>
      </c>
      <c r="M102" s="19">
        <v>1</v>
      </c>
      <c r="N102" s="19">
        <v>0.15</v>
      </c>
      <c r="O102" s="17">
        <v>0</v>
      </c>
      <c r="P102" s="17">
        <v>0</v>
      </c>
    </row>
    <row r="103" spans="1:16" ht="15">
      <c r="A103" s="16">
        <v>84</v>
      </c>
      <c r="B103" s="27" t="s">
        <v>312</v>
      </c>
      <c r="C103" s="17">
        <f t="shared" si="28"/>
        <v>2293</v>
      </c>
      <c r="D103" s="17">
        <f>1750-1558</f>
        <v>192</v>
      </c>
      <c r="E103" s="17">
        <f>543+1558</f>
        <v>2101</v>
      </c>
      <c r="F103" s="18">
        <f t="shared" si="29"/>
        <v>131.82</v>
      </c>
      <c r="G103" s="17">
        <f t="shared" si="30"/>
        <v>5.76</v>
      </c>
      <c r="H103" s="17">
        <f t="shared" si="31"/>
        <v>126.06</v>
      </c>
      <c r="I103" s="17">
        <v>3</v>
      </c>
      <c r="J103" s="17">
        <v>0.09</v>
      </c>
      <c r="K103" s="17">
        <v>3</v>
      </c>
      <c r="L103" s="17">
        <v>0.27</v>
      </c>
      <c r="M103" s="19">
        <v>13</v>
      </c>
      <c r="N103" s="19">
        <v>1.95</v>
      </c>
      <c r="O103" s="17">
        <v>0</v>
      </c>
      <c r="P103" s="17">
        <v>0</v>
      </c>
    </row>
    <row r="104" spans="1:16" ht="15">
      <c r="A104" s="16">
        <v>85</v>
      </c>
      <c r="B104" s="27" t="s">
        <v>313</v>
      </c>
      <c r="C104" s="17">
        <f t="shared" si="28"/>
        <v>446</v>
      </c>
      <c r="D104" s="17">
        <v>12</v>
      </c>
      <c r="E104" s="17">
        <v>434</v>
      </c>
      <c r="F104" s="18">
        <f t="shared" si="29"/>
        <v>26.4</v>
      </c>
      <c r="G104" s="17">
        <f t="shared" si="30"/>
        <v>0.36</v>
      </c>
      <c r="H104" s="17">
        <f t="shared" si="31"/>
        <v>26.04</v>
      </c>
      <c r="I104" s="17"/>
      <c r="J104" s="17">
        <v>0</v>
      </c>
      <c r="K104" s="17">
        <v>8</v>
      </c>
      <c r="L104" s="17">
        <v>0.72</v>
      </c>
      <c r="M104" s="19">
        <v>15</v>
      </c>
      <c r="N104" s="19">
        <v>2.25</v>
      </c>
      <c r="O104" s="17">
        <v>0</v>
      </c>
      <c r="P104" s="17">
        <v>0</v>
      </c>
    </row>
    <row r="105" spans="1:16" ht="27">
      <c r="A105" s="16">
        <v>86</v>
      </c>
      <c r="B105" s="32" t="s">
        <v>314</v>
      </c>
      <c r="C105" s="17">
        <f t="shared" si="28"/>
        <v>2717</v>
      </c>
      <c r="D105" s="17">
        <v>2662</v>
      </c>
      <c r="E105" s="17">
        <v>55</v>
      </c>
      <c r="F105" s="18">
        <f t="shared" si="29"/>
        <v>83.16</v>
      </c>
      <c r="G105" s="17">
        <f t="shared" si="30"/>
        <v>79.86</v>
      </c>
      <c r="H105" s="17">
        <f t="shared" si="31"/>
        <v>3.3</v>
      </c>
      <c r="I105" s="17"/>
      <c r="J105" s="17">
        <v>0</v>
      </c>
      <c r="K105" s="17">
        <v>1</v>
      </c>
      <c r="L105" s="17">
        <v>0.09</v>
      </c>
      <c r="M105" s="19"/>
      <c r="N105" s="19">
        <v>0</v>
      </c>
      <c r="O105" s="17">
        <v>0</v>
      </c>
      <c r="P105" s="17">
        <v>0</v>
      </c>
    </row>
    <row r="106" spans="1:16" ht="27">
      <c r="A106" s="16">
        <v>87</v>
      </c>
      <c r="B106" s="32" t="s">
        <v>315</v>
      </c>
      <c r="C106" s="17">
        <f t="shared" si="28"/>
        <v>70</v>
      </c>
      <c r="D106" s="17">
        <v>70</v>
      </c>
      <c r="E106" s="17">
        <v>0</v>
      </c>
      <c r="F106" s="18">
        <f t="shared" si="29"/>
        <v>2.1</v>
      </c>
      <c r="G106" s="17">
        <f t="shared" si="30"/>
        <v>2.1</v>
      </c>
      <c r="H106" s="17">
        <f t="shared" si="31"/>
        <v>0</v>
      </c>
      <c r="I106" s="17"/>
      <c r="J106" s="17">
        <v>0</v>
      </c>
      <c r="K106" s="17"/>
      <c r="L106" s="17">
        <v>0</v>
      </c>
      <c r="M106" s="19"/>
      <c r="N106" s="19">
        <v>0</v>
      </c>
      <c r="O106" s="17">
        <v>0</v>
      </c>
      <c r="P106" s="17">
        <v>0</v>
      </c>
    </row>
    <row r="107" spans="1:16" ht="15">
      <c r="A107" s="108" t="s">
        <v>316</v>
      </c>
      <c r="B107" s="109"/>
      <c r="C107" s="110"/>
      <c r="D107" s="110"/>
      <c r="E107" s="110"/>
      <c r="F107" s="111"/>
      <c r="G107" s="110"/>
      <c r="H107" s="111"/>
      <c r="I107" s="110"/>
      <c r="J107" s="110"/>
      <c r="K107" s="110"/>
      <c r="L107" s="110"/>
      <c r="M107" s="110"/>
      <c r="N107" s="110"/>
      <c r="O107" s="110"/>
      <c r="P107" s="110"/>
    </row>
  </sheetData>
  <mergeCells count="8">
    <mergeCell ref="A107:P107"/>
    <mergeCell ref="A4:A5"/>
    <mergeCell ref="B4:B5"/>
    <mergeCell ref="A1:B1"/>
    <mergeCell ref="A2:P2"/>
    <mergeCell ref="C4:E4"/>
    <mergeCell ref="F4:H4"/>
    <mergeCell ref="I4:O4"/>
  </mergeCells>
  <phoneticPr fontId="4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Sheet1!Print_Titles</vt:lpstr>
    </vt:vector>
  </TitlesOfParts>
  <Company>P R 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孟煜晖</dc:creator>
  <cp:lastModifiedBy>MyPC</cp:lastModifiedBy>
  <cp:lastPrinted>2025-12-05T08:31:56Z</cp:lastPrinted>
  <dcterms:created xsi:type="dcterms:W3CDTF">2022-10-22T06:49:00Z</dcterms:created>
  <dcterms:modified xsi:type="dcterms:W3CDTF">2025-12-05T08:35:51Z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AF20249EFAB44DBB9DC516589845AFEB_12</vt:lpwstr>
  </property>
</Properties>
</file>